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744" activeTab="1"/>
  </bookViews>
  <sheets>
    <sheet name="MARATÓN" sheetId="1" r:id="rId1"/>
    <sheet name="MARATÓN - Graf" sheetId="2" r:id="rId2"/>
    <sheet name="POLMARATÓN" sheetId="3" r:id="rId3"/>
    <sheet name="POLMARATÓN - Graf" sheetId="4" r:id="rId4"/>
    <sheet name="HOBBY" sheetId="5" r:id="rId5"/>
    <sheet name="HOBBY - Graf" sheetId="6" r:id="rId6"/>
    <sheet name="HOBBY - Graf2" sheetId="7" r:id="rId7"/>
  </sheets>
  <definedNames>
    <definedName name="_xlnm.Print_Area" localSheetId="4">'HOBBY'!$A$1:$G$28</definedName>
    <definedName name="_xlnm.Print_Area" localSheetId="0">'MARATÓN'!$A$1:$H$84</definedName>
    <definedName name="_xlnm.Print_Area" localSheetId="2">'POLMARATÓN'!$A$1:$G$44</definedName>
  </definedNames>
  <calcPr fullCalcOnLoad="1"/>
</workbook>
</file>

<file path=xl/sharedStrings.xml><?xml version="1.0" encoding="utf-8"?>
<sst xmlns="http://schemas.openxmlformats.org/spreadsheetml/2006/main" count="70" uniqueCount="34">
  <si>
    <t>stanovište</t>
  </si>
  <si>
    <t>Mládzovo</t>
  </si>
  <si>
    <t>hrádza VN Málinec</t>
  </si>
  <si>
    <t>vzdial. horizontálna</t>
  </si>
  <si>
    <t>ŠTART</t>
  </si>
  <si>
    <t>CIEĽ</t>
  </si>
  <si>
    <t>km</t>
  </si>
  <si>
    <t>m n. m.</t>
  </si>
  <si>
    <t>vzdial. medzi stanovišťami nameraná na mape</t>
  </si>
  <si>
    <t>Š</t>
  </si>
  <si>
    <t>C</t>
  </si>
  <si>
    <t>Hradište</t>
  </si>
  <si>
    <t>VN Uhorské</t>
  </si>
  <si>
    <t>Bystrička</t>
  </si>
  <si>
    <t>Ozdín</t>
  </si>
  <si>
    <t>lokalita</t>
  </si>
  <si>
    <t>VZDIALENOSŤ</t>
  </si>
  <si>
    <t>PREVÝŠENIE</t>
  </si>
  <si>
    <t>LOKALITA</t>
  </si>
  <si>
    <t>STANOVIŠTE</t>
  </si>
  <si>
    <t>HOBBY - TRAŤ 25km</t>
  </si>
  <si>
    <t>MARATÓN - TRAŤ 84km</t>
  </si>
  <si>
    <t>POLMARATÓN - TRAŤ 40km</t>
  </si>
  <si>
    <t>vzdial.  na mape</t>
  </si>
  <si>
    <t>Rovňany</t>
  </si>
  <si>
    <t>VN Málinec</t>
  </si>
  <si>
    <t>vzdial.na mape</t>
  </si>
  <si>
    <t>Rovňany - OBČ.</t>
  </si>
  <si>
    <t>RovňanyOBČ.</t>
  </si>
  <si>
    <t>Cinobaňa OBČ.</t>
  </si>
  <si>
    <t>Ozdín - OBČ.</t>
  </si>
  <si>
    <t>Kozí vrh</t>
  </si>
  <si>
    <t>Tri chotáre</t>
  </si>
  <si>
    <t>Jasenina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</si>
</sst>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$-41B]d\.\ mmmm\ 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21.25"/>
      <name val="Arial"/>
      <family val="2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20"/>
      <name val="Arial"/>
      <family val="2"/>
    </font>
    <font>
      <b/>
      <sz val="12"/>
      <color indexed="4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MARATÓN - DĹŽKA TRATE 84 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7"/>
          <c:w val="0.9305"/>
          <c:h val="0.778"/>
        </c:manualLayout>
      </c:layout>
      <c:areaChart>
        <c:grouping val="stacked"/>
        <c:varyColors val="0"/>
        <c:ser>
          <c:idx val="1"/>
          <c:order val="0"/>
          <c:tx>
            <c:strRef>
              <c:f>MARATÓN!$F$2</c:f>
              <c:strCache>
                <c:ptCount val="1"/>
                <c:pt idx="0">
                  <c:v>VZDIALENOSŤ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ŠTART, MÁLINEC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VN UHORSKÉ 240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ROVŇANY 236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OBČERSTVOVACIA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OZDÍN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OBČERSTVOVACIA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BYSTRIČKA 270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OBČERSTVOVACIA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MLÁDZOVO 240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CINOBAŇA 275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790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CIEĽ, MÁLINEC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delete val="1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MARATÓN!$E$4:$E$84</c:f>
              <c:numCache>
                <c:ptCount val="81"/>
                <c:pt idx="0">
                  <c:v>0</c:v>
                </c:pt>
                <c:pt idx="3">
                  <c:v>3.2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19">
                  <c:v>19</c:v>
                </c:pt>
                <c:pt idx="23">
                  <c:v>22.8</c:v>
                </c:pt>
                <c:pt idx="30">
                  <c:v>30</c:v>
                </c:pt>
                <c:pt idx="34">
                  <c:v>34.9</c:v>
                </c:pt>
                <c:pt idx="36">
                  <c:v>37</c:v>
                </c:pt>
                <c:pt idx="39">
                  <c:v>39.7</c:v>
                </c:pt>
                <c:pt idx="41">
                  <c:v>42.4</c:v>
                </c:pt>
                <c:pt idx="44">
                  <c:v>45.3</c:v>
                </c:pt>
                <c:pt idx="47">
                  <c:v>48.5</c:v>
                </c:pt>
                <c:pt idx="49">
                  <c:v>50.6</c:v>
                </c:pt>
                <c:pt idx="53">
                  <c:v>55.3</c:v>
                </c:pt>
                <c:pt idx="55">
                  <c:v>58.15</c:v>
                </c:pt>
                <c:pt idx="57">
                  <c:v>60.55</c:v>
                </c:pt>
                <c:pt idx="61">
                  <c:v>65</c:v>
                </c:pt>
                <c:pt idx="65">
                  <c:v>69.2</c:v>
                </c:pt>
                <c:pt idx="68">
                  <c:v>71.8</c:v>
                </c:pt>
                <c:pt idx="71">
                  <c:v>74.6</c:v>
                </c:pt>
                <c:pt idx="76">
                  <c:v>80.1</c:v>
                </c:pt>
                <c:pt idx="80">
                  <c:v>84</c:v>
                </c:pt>
              </c:numCache>
            </c:numRef>
          </c:cat>
          <c:val>
            <c:numRef>
              <c:f>MARATÓN!$G$4:$G$84</c:f>
              <c:numCache>
                <c:ptCount val="81"/>
                <c:pt idx="0">
                  <c:v>295</c:v>
                </c:pt>
                <c:pt idx="1">
                  <c:v>357.9032258064516</c:v>
                </c:pt>
                <c:pt idx="2">
                  <c:v>420.80645161290323</c:v>
                </c:pt>
                <c:pt idx="3">
                  <c:v>490</c:v>
                </c:pt>
                <c:pt idx="4">
                  <c:v>515.625</c:v>
                </c:pt>
                <c:pt idx="5">
                  <c:v>541.25</c:v>
                </c:pt>
                <c:pt idx="6">
                  <c:v>566.875</c:v>
                </c:pt>
                <c:pt idx="7">
                  <c:v>592.5</c:v>
                </c:pt>
                <c:pt idx="8">
                  <c:v>618.125</c:v>
                </c:pt>
                <c:pt idx="9">
                  <c:v>643.75</c:v>
                </c:pt>
                <c:pt idx="10">
                  <c:v>669.375</c:v>
                </c:pt>
                <c:pt idx="11">
                  <c:v>695</c:v>
                </c:pt>
                <c:pt idx="12">
                  <c:v>720.625</c:v>
                </c:pt>
                <c:pt idx="13">
                  <c:v>746.25</c:v>
                </c:pt>
                <c:pt idx="14">
                  <c:v>771.875</c:v>
                </c:pt>
                <c:pt idx="15">
                  <c:v>797.5</c:v>
                </c:pt>
                <c:pt idx="16">
                  <c:v>823.125</c:v>
                </c:pt>
                <c:pt idx="17">
                  <c:v>848.75</c:v>
                </c:pt>
                <c:pt idx="18">
                  <c:v>874.375</c:v>
                </c:pt>
                <c:pt idx="19">
                  <c:v>900</c:v>
                </c:pt>
                <c:pt idx="20">
                  <c:v>843</c:v>
                </c:pt>
                <c:pt idx="21">
                  <c:v>795.3333333333334</c:v>
                </c:pt>
                <c:pt idx="22">
                  <c:v>742.3703703703704</c:v>
                </c:pt>
                <c:pt idx="23">
                  <c:v>700</c:v>
                </c:pt>
                <c:pt idx="24">
                  <c:v>678.8571428571429</c:v>
                </c:pt>
                <c:pt idx="25">
                  <c:v>657.7142857142857</c:v>
                </c:pt>
                <c:pt idx="26">
                  <c:v>636.5714285714286</c:v>
                </c:pt>
                <c:pt idx="27">
                  <c:v>615.4285714285714</c:v>
                </c:pt>
                <c:pt idx="28">
                  <c:v>594.2857142857143</c:v>
                </c:pt>
                <c:pt idx="29">
                  <c:v>573.1428571428571</c:v>
                </c:pt>
                <c:pt idx="30">
                  <c:v>552</c:v>
                </c:pt>
                <c:pt idx="31">
                  <c:v>511</c:v>
                </c:pt>
                <c:pt idx="32">
                  <c:v>470</c:v>
                </c:pt>
                <c:pt idx="33">
                  <c:v>429</c:v>
                </c:pt>
                <c:pt idx="34">
                  <c:v>240</c:v>
                </c:pt>
                <c:pt idx="35">
                  <c:v>237.9047619047619</c:v>
                </c:pt>
                <c:pt idx="36">
                  <c:v>236</c:v>
                </c:pt>
                <c:pt idx="37">
                  <c:v>265.25925925925924</c:v>
                </c:pt>
                <c:pt idx="38">
                  <c:v>294.5185185185185</c:v>
                </c:pt>
                <c:pt idx="39">
                  <c:v>315</c:v>
                </c:pt>
                <c:pt idx="40">
                  <c:v>370</c:v>
                </c:pt>
                <c:pt idx="41">
                  <c:v>425</c:v>
                </c:pt>
                <c:pt idx="42">
                  <c:v>373.3333333333333</c:v>
                </c:pt>
                <c:pt idx="43">
                  <c:v>321.6666666666667</c:v>
                </c:pt>
                <c:pt idx="44">
                  <c:v>270</c:v>
                </c:pt>
                <c:pt idx="45">
                  <c:v>315</c:v>
                </c:pt>
                <c:pt idx="46">
                  <c:v>360</c:v>
                </c:pt>
                <c:pt idx="47">
                  <c:v>450</c:v>
                </c:pt>
                <c:pt idx="48">
                  <c:v>350</c:v>
                </c:pt>
                <c:pt idx="49">
                  <c:v>355</c:v>
                </c:pt>
                <c:pt idx="50">
                  <c:v>445</c:v>
                </c:pt>
                <c:pt idx="51">
                  <c:v>376.6666666666667</c:v>
                </c:pt>
                <c:pt idx="52">
                  <c:v>308.33333333333337</c:v>
                </c:pt>
                <c:pt idx="53">
                  <c:v>240</c:v>
                </c:pt>
                <c:pt idx="54">
                  <c:v>350</c:v>
                </c:pt>
                <c:pt idx="55">
                  <c:v>353</c:v>
                </c:pt>
                <c:pt idx="56">
                  <c:v>314</c:v>
                </c:pt>
                <c:pt idx="57">
                  <c:v>275</c:v>
                </c:pt>
                <c:pt idx="58">
                  <c:v>315.625</c:v>
                </c:pt>
                <c:pt idx="59">
                  <c:v>356.25</c:v>
                </c:pt>
                <c:pt idx="60">
                  <c:v>396.875</c:v>
                </c:pt>
                <c:pt idx="61">
                  <c:v>437.5</c:v>
                </c:pt>
                <c:pt idx="62">
                  <c:v>478.125</c:v>
                </c:pt>
                <c:pt idx="63">
                  <c:v>518.75</c:v>
                </c:pt>
                <c:pt idx="64">
                  <c:v>559.375</c:v>
                </c:pt>
                <c:pt idx="65">
                  <c:v>600</c:v>
                </c:pt>
                <c:pt idx="66">
                  <c:v>663.3333333333334</c:v>
                </c:pt>
                <c:pt idx="67">
                  <c:v>726.6666666666666</c:v>
                </c:pt>
                <c:pt idx="68">
                  <c:v>790</c:v>
                </c:pt>
                <c:pt idx="69">
                  <c:v>740</c:v>
                </c:pt>
                <c:pt idx="70">
                  <c:v>645</c:v>
                </c:pt>
                <c:pt idx="71">
                  <c:v>550</c:v>
                </c:pt>
                <c:pt idx="72">
                  <c:v>509.8</c:v>
                </c:pt>
                <c:pt idx="73">
                  <c:v>469.6</c:v>
                </c:pt>
                <c:pt idx="74">
                  <c:v>429.4</c:v>
                </c:pt>
                <c:pt idx="75">
                  <c:v>389.2</c:v>
                </c:pt>
                <c:pt idx="76">
                  <c:v>349.3</c:v>
                </c:pt>
                <c:pt idx="77">
                  <c:v>336.5384615384615</c:v>
                </c:pt>
                <c:pt idx="78">
                  <c:v>322.6923076923077</c:v>
                </c:pt>
                <c:pt idx="79">
                  <c:v>308.8461538461538</c:v>
                </c:pt>
                <c:pt idx="80">
                  <c:v>295</c:v>
                </c:pt>
              </c:numCache>
            </c:numRef>
          </c:val>
        </c:ser>
        <c:axId val="17816280"/>
        <c:axId val="38597561"/>
      </c:areaChart>
      <c:catAx>
        <c:axId val="1781628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VZDIALENOSŤ (km)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597561"/>
        <c:crossesAt val="200"/>
        <c:auto val="1"/>
        <c:lblOffset val="100"/>
        <c:tickLblSkip val="1"/>
        <c:noMultiLvlLbl val="0"/>
      </c:catAx>
      <c:valAx>
        <c:axId val="38597561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PREVÝŠENIE (m n.m.)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16280"/>
        <c:crossesAt val="1"/>
        <c:crossBetween val="between"/>
        <c:dispUnits/>
        <c:majorUnit val="50"/>
        <c:minorUnit val="10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POLMARATÓN - DĹŽKA TRATE 40 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675"/>
          <c:w val="0.931"/>
          <c:h val="0.7785"/>
        </c:manualLayout>
      </c:layout>
      <c:areaChart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99CC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ŠTART, MÁLINEC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HRADIŠTE 275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ROVŇANY 236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OBČERSTVOVACIA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BYSTRIČKA 270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OZDÍN 310 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OBĆERSTVOVACIA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VN Málinec 349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CIEĽ, MÁLINEC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POLMARATÓN!$D$4:$D$44</c:f>
              <c:numCache>
                <c:ptCount val="41"/>
                <c:pt idx="0">
                  <c:v>0</c:v>
                </c:pt>
                <c:pt idx="3">
                  <c:v>3.2</c:v>
                </c:pt>
                <c:pt idx="5">
                  <c:v>4.7</c:v>
                </c:pt>
                <c:pt idx="7">
                  <c:v>7.300000000000001</c:v>
                </c:pt>
                <c:pt idx="10">
                  <c:v>9.9</c:v>
                </c:pt>
                <c:pt idx="11">
                  <c:v>10.85</c:v>
                </c:pt>
                <c:pt idx="14">
                  <c:v>13.55</c:v>
                </c:pt>
                <c:pt idx="16">
                  <c:v>16.25</c:v>
                </c:pt>
                <c:pt idx="19">
                  <c:v>19.15</c:v>
                </c:pt>
                <c:pt idx="22">
                  <c:v>22.349999999999998</c:v>
                </c:pt>
                <c:pt idx="26">
                  <c:v>25.849999999999998</c:v>
                </c:pt>
                <c:pt idx="28">
                  <c:v>27.799999999999997</c:v>
                </c:pt>
                <c:pt idx="29">
                  <c:v>28.599999999999998</c:v>
                </c:pt>
                <c:pt idx="31">
                  <c:v>30.599999999999998</c:v>
                </c:pt>
                <c:pt idx="36">
                  <c:v>36.099999999999994</c:v>
                </c:pt>
                <c:pt idx="40">
                  <c:v>39.99999999999999</c:v>
                </c:pt>
              </c:numCache>
            </c:numRef>
          </c:cat>
          <c:val>
            <c:numRef>
              <c:f>POLMARATÓN!$F$4:$F$44</c:f>
              <c:numCache>
                <c:ptCount val="41"/>
                <c:pt idx="0">
                  <c:v>295</c:v>
                </c:pt>
                <c:pt idx="1">
                  <c:v>355.9375</c:v>
                </c:pt>
                <c:pt idx="2">
                  <c:v>416.875</c:v>
                </c:pt>
                <c:pt idx="3">
                  <c:v>490</c:v>
                </c:pt>
                <c:pt idx="4">
                  <c:v>382.5</c:v>
                </c:pt>
                <c:pt idx="5">
                  <c:v>275</c:v>
                </c:pt>
                <c:pt idx="6">
                  <c:v>323</c:v>
                </c:pt>
                <c:pt idx="7">
                  <c:v>371</c:v>
                </c:pt>
                <c:pt idx="8">
                  <c:v>334</c:v>
                </c:pt>
                <c:pt idx="9">
                  <c:v>297</c:v>
                </c:pt>
                <c:pt idx="10">
                  <c:v>260</c:v>
                </c:pt>
                <c:pt idx="11">
                  <c:v>236</c:v>
                </c:pt>
                <c:pt idx="12">
                  <c:v>262.3333333333333</c:v>
                </c:pt>
                <c:pt idx="13">
                  <c:v>288.6666666666667</c:v>
                </c:pt>
                <c:pt idx="14">
                  <c:v>315</c:v>
                </c:pt>
                <c:pt idx="15">
                  <c:v>370</c:v>
                </c:pt>
                <c:pt idx="16">
                  <c:v>425</c:v>
                </c:pt>
                <c:pt idx="17">
                  <c:v>373.3333333333333</c:v>
                </c:pt>
                <c:pt idx="18">
                  <c:v>321.6666666666667</c:v>
                </c:pt>
                <c:pt idx="19">
                  <c:v>270</c:v>
                </c:pt>
                <c:pt idx="20">
                  <c:v>330</c:v>
                </c:pt>
                <c:pt idx="21">
                  <c:v>390</c:v>
                </c:pt>
                <c:pt idx="22">
                  <c:v>450</c:v>
                </c:pt>
                <c:pt idx="23">
                  <c:v>517.5</c:v>
                </c:pt>
                <c:pt idx="24">
                  <c:v>585</c:v>
                </c:pt>
                <c:pt idx="25">
                  <c:v>652.5</c:v>
                </c:pt>
                <c:pt idx="26">
                  <c:v>720</c:v>
                </c:pt>
                <c:pt idx="27">
                  <c:v>737.5</c:v>
                </c:pt>
                <c:pt idx="28">
                  <c:v>755</c:v>
                </c:pt>
                <c:pt idx="29">
                  <c:v>740</c:v>
                </c:pt>
                <c:pt idx="30">
                  <c:v>645</c:v>
                </c:pt>
                <c:pt idx="31">
                  <c:v>550</c:v>
                </c:pt>
                <c:pt idx="32">
                  <c:v>509.8</c:v>
                </c:pt>
                <c:pt idx="33">
                  <c:v>469.6</c:v>
                </c:pt>
                <c:pt idx="34">
                  <c:v>429.4</c:v>
                </c:pt>
                <c:pt idx="35">
                  <c:v>389.2</c:v>
                </c:pt>
                <c:pt idx="36">
                  <c:v>349.3</c:v>
                </c:pt>
                <c:pt idx="37">
                  <c:v>335.5</c:v>
                </c:pt>
                <c:pt idx="38">
                  <c:v>322</c:v>
                </c:pt>
                <c:pt idx="39">
                  <c:v>308.5</c:v>
                </c:pt>
                <c:pt idx="40">
                  <c:v>295</c:v>
                </c:pt>
              </c:numCache>
            </c:numRef>
          </c:val>
        </c:ser>
        <c:axId val="5242414"/>
        <c:axId val="42981831"/>
      </c:areaChart>
      <c:catAx>
        <c:axId val="524241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VZDIALENOSŤ (km)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81831"/>
        <c:crossesAt val="200"/>
        <c:auto val="1"/>
        <c:lblOffset val="100"/>
        <c:tickLblSkip val="1"/>
        <c:noMultiLvlLbl val="0"/>
      </c:catAx>
      <c:valAx>
        <c:axId val="42981831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PREVÝŠENIE (m n.m.)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42414"/>
        <c:crossesAt val="1"/>
        <c:crossBetween val="between"/>
        <c:dispUnits/>
        <c:majorUnit val="50"/>
        <c:minorUnit val="10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HOBBY - DĹŽKA TRATE 25 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05"/>
          <c:w val="0.9425"/>
          <c:h val="0.7305"/>
        </c:manualLayout>
      </c:layout>
      <c:areaChart>
        <c:grouping val="stacked"/>
        <c:varyColors val="0"/>
        <c:ser>
          <c:idx val="2"/>
          <c:order val="1"/>
          <c:tx>
            <c:strRef>
              <c:f>HOBBY!$B$3</c:f>
              <c:strCache>
                <c:ptCount val="1"/>
                <c:pt idx="0">
                  <c:v>LOKALITA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HOBBY!$D$5:$D$27</c:f>
              <c:numCache>
                <c:ptCount val="23"/>
                <c:pt idx="0">
                  <c:v>0</c:v>
                </c:pt>
                <c:pt idx="3">
                  <c:v>3.2</c:v>
                </c:pt>
                <c:pt idx="5">
                  <c:v>4.7</c:v>
                </c:pt>
                <c:pt idx="7">
                  <c:v>7.300000000000001</c:v>
                </c:pt>
                <c:pt idx="10">
                  <c:v>9.9</c:v>
                </c:pt>
                <c:pt idx="11">
                  <c:v>10.85</c:v>
                </c:pt>
                <c:pt idx="13">
                  <c:v>13.55</c:v>
                </c:pt>
                <c:pt idx="14">
                  <c:v>16.25</c:v>
                </c:pt>
                <c:pt idx="16">
                  <c:v>19.15</c:v>
                </c:pt>
                <c:pt idx="17">
                  <c:v>20.349999999999998</c:v>
                </c:pt>
                <c:pt idx="18">
                  <c:v>21.349999999999998</c:v>
                </c:pt>
                <c:pt idx="22">
                  <c:v>24.999999999999996</c:v>
                </c:pt>
              </c:numCache>
            </c:numRef>
          </c:cat>
          <c:val>
            <c:numRef>
              <c:f>HOBBY!$B$5:$B$27</c:f>
              <c:numCache>
                <c:ptCount val="23"/>
                <c:pt idx="0">
                  <c:v>0</c:v>
                </c:pt>
                <c:pt idx="5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22">
                  <c:v>0</c:v>
                </c:pt>
              </c:numCache>
            </c:numRef>
          </c:val>
        </c:ser>
        <c:axId val="30203220"/>
        <c:axId val="30287845"/>
      </c:areaChart>
      <c:areaChart>
        <c:grouping val="stacked"/>
        <c:varyColors val="0"/>
        <c:ser>
          <c:idx val="1"/>
          <c:order val="0"/>
          <c:tx>
            <c:strRef>
              <c:f>HOBBY!$G$3</c:f>
              <c:strCache>
                <c:ptCount val="1"/>
                <c:pt idx="0">
                  <c:v>PREVÝŠENIE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100000">
                  <a:srgbClr val="99CC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ŠTART, MÁLINEC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HRADIŠTE  275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ROVŇANY 236 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OBČERSTVOVACIA STANICA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BYSTRIĆKA 270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OZDÍN 320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CIEĽ, MÁLINEC  295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HOBBY!$B$5:$B$27</c:f>
              <c:strCache>
                <c:ptCount val="23"/>
                <c:pt idx="0">
                  <c:v>ŠTART</c:v>
                </c:pt>
                <c:pt idx="5">
                  <c:v>Hradište</c:v>
                </c:pt>
                <c:pt idx="11">
                  <c:v>Rovňany</c:v>
                </c:pt>
                <c:pt idx="16">
                  <c:v>Bystrička</c:v>
                </c:pt>
                <c:pt idx="17">
                  <c:v>Ozdín</c:v>
                </c:pt>
                <c:pt idx="22">
                  <c:v>CIEĽ</c:v>
                </c:pt>
              </c:strCache>
            </c:strRef>
          </c:cat>
          <c:val>
            <c:numRef>
              <c:f>HOBBY!$G$5:$G$27</c:f>
              <c:numCache>
                <c:ptCount val="23"/>
                <c:pt idx="0">
                  <c:v>295</c:v>
                </c:pt>
                <c:pt idx="1">
                  <c:v>358.9344262295082</c:v>
                </c:pt>
                <c:pt idx="2">
                  <c:v>422.8688524590164</c:v>
                </c:pt>
                <c:pt idx="3">
                  <c:v>490</c:v>
                </c:pt>
                <c:pt idx="4">
                  <c:v>375.3333333333333</c:v>
                </c:pt>
                <c:pt idx="5">
                  <c:v>275</c:v>
                </c:pt>
                <c:pt idx="6">
                  <c:v>323</c:v>
                </c:pt>
                <c:pt idx="7">
                  <c:v>371</c:v>
                </c:pt>
                <c:pt idx="8">
                  <c:v>334</c:v>
                </c:pt>
                <c:pt idx="9">
                  <c:v>297</c:v>
                </c:pt>
                <c:pt idx="10">
                  <c:v>260</c:v>
                </c:pt>
                <c:pt idx="11">
                  <c:v>236</c:v>
                </c:pt>
                <c:pt idx="12">
                  <c:v>269.64814814814815</c:v>
                </c:pt>
                <c:pt idx="13">
                  <c:v>315</c:v>
                </c:pt>
                <c:pt idx="14">
                  <c:v>425</c:v>
                </c:pt>
                <c:pt idx="15">
                  <c:v>350.3703703703703</c:v>
                </c:pt>
                <c:pt idx="16">
                  <c:v>270</c:v>
                </c:pt>
                <c:pt idx="17">
                  <c:v>320</c:v>
                </c:pt>
                <c:pt idx="18">
                  <c:v>265</c:v>
                </c:pt>
                <c:pt idx="19">
                  <c:v>272.5</c:v>
                </c:pt>
                <c:pt idx="20">
                  <c:v>280</c:v>
                </c:pt>
                <c:pt idx="21">
                  <c:v>287.5</c:v>
                </c:pt>
                <c:pt idx="22">
                  <c:v>295</c:v>
                </c:pt>
              </c:numCache>
            </c:numRef>
          </c:val>
        </c:ser>
        <c:axId val="32064970"/>
        <c:axId val="2275731"/>
      </c:areaChart>
      <c:catAx>
        <c:axId val="3020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VZDIALENOSŤ v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287845"/>
        <c:crosses val="autoZero"/>
        <c:auto val="0"/>
        <c:lblOffset val="100"/>
        <c:noMultiLvlLbl val="0"/>
      </c:catAx>
      <c:valAx>
        <c:axId val="3028784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PREVÝŠENIE v m n.m.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203220"/>
        <c:crossesAt val="1"/>
        <c:crossBetween val="between"/>
        <c:dispUnits/>
        <c:majorUnit val="50"/>
      </c:valAx>
      <c:catAx>
        <c:axId val="32064970"/>
        <c:scaling>
          <c:orientation val="minMax"/>
        </c:scaling>
        <c:axPos val="b"/>
        <c:delete val="1"/>
        <c:majorTickMark val="in"/>
        <c:minorTickMark val="none"/>
        <c:tickLblPos val="nextTo"/>
        <c:crossAx val="2275731"/>
        <c:crosses val="autoZero"/>
        <c:auto val="0"/>
        <c:lblOffset val="100"/>
        <c:noMultiLvlLbl val="0"/>
      </c:catAx>
      <c:valAx>
        <c:axId val="2275731"/>
        <c:scaling>
          <c:orientation val="minMax"/>
        </c:scaling>
        <c:axPos val="l"/>
        <c:delete val="1"/>
        <c:majorTickMark val="in"/>
        <c:minorTickMark val="none"/>
        <c:tickLblPos val="nextTo"/>
        <c:crossAx val="32064970"/>
        <c:crosses val="max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HOBBY - DĹŽKA TRATE 25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HOBBY!$G$3</c:f>
              <c:strCache>
                <c:ptCount val="1"/>
                <c:pt idx="0">
                  <c:v>PREVÝŠENIE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HOBBY!$G$5:$G$27</c:f>
              <c:numCache>
                <c:ptCount val="23"/>
                <c:pt idx="0">
                  <c:v>295</c:v>
                </c:pt>
                <c:pt idx="1">
                  <c:v>358.9344262295082</c:v>
                </c:pt>
                <c:pt idx="2">
                  <c:v>422.8688524590164</c:v>
                </c:pt>
                <c:pt idx="3">
                  <c:v>490</c:v>
                </c:pt>
                <c:pt idx="4">
                  <c:v>375.3333333333333</c:v>
                </c:pt>
                <c:pt idx="5">
                  <c:v>275</c:v>
                </c:pt>
                <c:pt idx="6">
                  <c:v>323</c:v>
                </c:pt>
                <c:pt idx="7">
                  <c:v>371</c:v>
                </c:pt>
                <c:pt idx="8">
                  <c:v>334</c:v>
                </c:pt>
                <c:pt idx="9">
                  <c:v>297</c:v>
                </c:pt>
                <c:pt idx="10">
                  <c:v>260</c:v>
                </c:pt>
                <c:pt idx="11">
                  <c:v>236</c:v>
                </c:pt>
                <c:pt idx="12">
                  <c:v>269.64814814814815</c:v>
                </c:pt>
                <c:pt idx="13">
                  <c:v>315</c:v>
                </c:pt>
                <c:pt idx="14">
                  <c:v>425</c:v>
                </c:pt>
                <c:pt idx="15">
                  <c:v>350.3703703703703</c:v>
                </c:pt>
                <c:pt idx="16">
                  <c:v>270</c:v>
                </c:pt>
                <c:pt idx="17">
                  <c:v>320</c:v>
                </c:pt>
                <c:pt idx="18">
                  <c:v>265</c:v>
                </c:pt>
                <c:pt idx="19">
                  <c:v>272.5</c:v>
                </c:pt>
                <c:pt idx="20">
                  <c:v>280</c:v>
                </c:pt>
                <c:pt idx="21">
                  <c:v>287.5</c:v>
                </c:pt>
                <c:pt idx="22">
                  <c:v>295</c:v>
                </c:pt>
              </c:numCache>
            </c:numRef>
          </c:cat>
          <c:val>
            <c:numRef>
              <c:f>HOBBY!$G$5:$G$27</c:f>
              <c:numCache>
                <c:ptCount val="23"/>
                <c:pt idx="0">
                  <c:v>295</c:v>
                </c:pt>
                <c:pt idx="1">
                  <c:v>358.9344262295082</c:v>
                </c:pt>
                <c:pt idx="2">
                  <c:v>422.8688524590164</c:v>
                </c:pt>
                <c:pt idx="3">
                  <c:v>490</c:v>
                </c:pt>
                <c:pt idx="4">
                  <c:v>375.3333333333333</c:v>
                </c:pt>
                <c:pt idx="5">
                  <c:v>275</c:v>
                </c:pt>
                <c:pt idx="6">
                  <c:v>323</c:v>
                </c:pt>
                <c:pt idx="7">
                  <c:v>371</c:v>
                </c:pt>
                <c:pt idx="8">
                  <c:v>334</c:v>
                </c:pt>
                <c:pt idx="9">
                  <c:v>297</c:v>
                </c:pt>
                <c:pt idx="10">
                  <c:v>260</c:v>
                </c:pt>
                <c:pt idx="11">
                  <c:v>236</c:v>
                </c:pt>
                <c:pt idx="12">
                  <c:v>269.64814814814815</c:v>
                </c:pt>
                <c:pt idx="13">
                  <c:v>315</c:v>
                </c:pt>
                <c:pt idx="14">
                  <c:v>425</c:v>
                </c:pt>
                <c:pt idx="15">
                  <c:v>350.3703703703703</c:v>
                </c:pt>
                <c:pt idx="16">
                  <c:v>270</c:v>
                </c:pt>
                <c:pt idx="17">
                  <c:v>320</c:v>
                </c:pt>
                <c:pt idx="18">
                  <c:v>265</c:v>
                </c:pt>
                <c:pt idx="19">
                  <c:v>272.5</c:v>
                </c:pt>
                <c:pt idx="20">
                  <c:v>280</c:v>
                </c:pt>
                <c:pt idx="21">
                  <c:v>287.5</c:v>
                </c:pt>
                <c:pt idx="22">
                  <c:v>295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HOBBY!$A$3</c:f>
              <c:strCache>
                <c:ptCount val="1"/>
                <c:pt idx="0">
                  <c:v>STANOVIŠTE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@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HOBBY!$E$5:$E$27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3.2</c:v>
                </c:pt>
                <c:pt idx="4">
                  <c:v>4</c:v>
                </c:pt>
                <c:pt idx="5">
                  <c:v>4.7</c:v>
                </c:pt>
                <c:pt idx="6">
                  <c:v>6</c:v>
                </c:pt>
                <c:pt idx="7">
                  <c:v>7.3</c:v>
                </c:pt>
                <c:pt idx="8">
                  <c:v>8</c:v>
                </c:pt>
                <c:pt idx="9">
                  <c:v>9</c:v>
                </c:pt>
                <c:pt idx="10">
                  <c:v>9.9</c:v>
                </c:pt>
                <c:pt idx="11">
                  <c:v>10.85</c:v>
                </c:pt>
                <c:pt idx="12">
                  <c:v>12</c:v>
                </c:pt>
                <c:pt idx="13">
                  <c:v>13.55</c:v>
                </c:pt>
                <c:pt idx="14">
                  <c:v>16.25</c:v>
                </c:pt>
                <c:pt idx="15">
                  <c:v>16</c:v>
                </c:pt>
                <c:pt idx="16">
                  <c:v>19.15</c:v>
                </c:pt>
                <c:pt idx="17">
                  <c:v>20.35</c:v>
                </c:pt>
                <c:pt idx="18">
                  <c:v>21.35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HOBBY!$A$5:$A$27</c:f>
              <c:numCache>
                <c:ptCount val="23"/>
                <c:pt idx="0">
                  <c:v>0</c:v>
                </c:pt>
                <c:pt idx="3">
                  <c:v>24</c:v>
                </c:pt>
                <c:pt idx="5">
                  <c:v>30</c:v>
                </c:pt>
                <c:pt idx="7">
                  <c:v>31</c:v>
                </c:pt>
                <c:pt idx="10">
                  <c:v>32</c:v>
                </c:pt>
                <c:pt idx="11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28</c:v>
                </c:pt>
                <c:pt idx="18">
                  <c:v>29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HOBBY!$B$3</c:f>
              <c:strCache>
                <c:ptCount val="1"/>
                <c:pt idx="0">
                  <c:v>LOKALITA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HOBBY!$E$5:$E$27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3.2</c:v>
                </c:pt>
                <c:pt idx="4">
                  <c:v>4</c:v>
                </c:pt>
                <c:pt idx="5">
                  <c:v>4.7</c:v>
                </c:pt>
                <c:pt idx="6">
                  <c:v>6</c:v>
                </c:pt>
                <c:pt idx="7">
                  <c:v>7.3</c:v>
                </c:pt>
                <c:pt idx="8">
                  <c:v>8</c:v>
                </c:pt>
                <c:pt idx="9">
                  <c:v>9</c:v>
                </c:pt>
                <c:pt idx="10">
                  <c:v>9.9</c:v>
                </c:pt>
                <c:pt idx="11">
                  <c:v>10.85</c:v>
                </c:pt>
                <c:pt idx="12">
                  <c:v>12</c:v>
                </c:pt>
                <c:pt idx="13">
                  <c:v>13.55</c:v>
                </c:pt>
                <c:pt idx="14">
                  <c:v>16.25</c:v>
                </c:pt>
                <c:pt idx="15">
                  <c:v>16</c:v>
                </c:pt>
                <c:pt idx="16">
                  <c:v>19.15</c:v>
                </c:pt>
                <c:pt idx="17">
                  <c:v>20.35</c:v>
                </c:pt>
                <c:pt idx="18">
                  <c:v>21.35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HOBBY!$B$5:$B$27</c:f>
              <c:numCache>
                <c:ptCount val="23"/>
                <c:pt idx="0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7790352"/>
        <c:axId val="64073297"/>
      </c:lineChart>
      <c:catAx>
        <c:axId val="4779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vzdialenosť v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73297"/>
        <c:crosses val="autoZero"/>
        <c:auto val="0"/>
        <c:lblOffset val="100"/>
        <c:noMultiLvlLbl val="0"/>
      </c:catAx>
      <c:valAx>
        <c:axId val="64073297"/>
        <c:scaling>
          <c:orientation val="minMax"/>
          <c:max val="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prevýšenie v m n.m.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9035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</c:dTable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905511811023623" right="0.5905511811023623" top="0.5905511811023623" bottom="0.5905511811023623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905511811023623" right="0.5905511811023623" top="0.5905511811023623" bottom="0.5905511811023623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467475"/>
    <xdr:graphicFrame>
      <xdr:nvGraphicFramePr>
        <xdr:cNvPr id="1" name="Chart 1"/>
        <xdr:cNvGraphicFramePr/>
      </xdr:nvGraphicFramePr>
      <xdr:xfrm>
        <a:off x="0" y="0"/>
        <a:ext cx="9601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467475"/>
    <xdr:graphicFrame>
      <xdr:nvGraphicFramePr>
        <xdr:cNvPr id="1" name="Shape 1025"/>
        <xdr:cNvGraphicFramePr/>
      </xdr:nvGraphicFramePr>
      <xdr:xfrm>
        <a:off x="0" y="0"/>
        <a:ext cx="9601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workbookViewId="0" topLeftCell="A67">
      <selection activeCell="G81" sqref="G81"/>
    </sheetView>
  </sheetViews>
  <sheetFormatPr defaultColWidth="9.140625" defaultRowHeight="12.75"/>
  <cols>
    <col min="1" max="1" width="10.7109375" style="0" customWidth="1"/>
    <col min="2" max="2" width="17.00390625" style="0" customWidth="1"/>
    <col min="3" max="3" width="18.57421875" style="0" customWidth="1"/>
    <col min="4" max="4" width="23.57421875" style="0" customWidth="1"/>
    <col min="5" max="6" width="17.00390625" style="0" customWidth="1"/>
    <col min="7" max="8" width="16.421875" style="0" customWidth="1"/>
  </cols>
  <sheetData>
    <row r="1" spans="1:8" ht="40.5" customHeight="1">
      <c r="A1" s="18" t="s">
        <v>21</v>
      </c>
      <c r="B1" s="18"/>
      <c r="C1" s="18"/>
      <c r="D1" s="18"/>
      <c r="E1" s="18"/>
      <c r="F1" s="18"/>
      <c r="G1" s="18"/>
      <c r="H1" s="1"/>
    </row>
    <row r="2" spans="1:8" ht="17.25" customHeight="1">
      <c r="A2" s="4" t="s">
        <v>0</v>
      </c>
      <c r="B2" s="4" t="s">
        <v>15</v>
      </c>
      <c r="C2" s="5" t="s">
        <v>26</v>
      </c>
      <c r="D2" s="4" t="s">
        <v>3</v>
      </c>
      <c r="E2" s="4" t="s">
        <v>16</v>
      </c>
      <c r="F2" s="4" t="s">
        <v>16</v>
      </c>
      <c r="G2" s="4" t="s">
        <v>17</v>
      </c>
      <c r="H2" s="4" t="s">
        <v>17</v>
      </c>
    </row>
    <row r="3" spans="1:8" ht="12.75">
      <c r="A3" s="4"/>
      <c r="B3" s="4"/>
      <c r="C3" s="4" t="s">
        <v>6</v>
      </c>
      <c r="D3" s="4" t="s">
        <v>6</v>
      </c>
      <c r="E3" s="4" t="s">
        <v>6</v>
      </c>
      <c r="F3" s="4" t="s">
        <v>6</v>
      </c>
      <c r="G3" s="4" t="s">
        <v>7</v>
      </c>
      <c r="H3" s="4" t="s">
        <v>7</v>
      </c>
    </row>
    <row r="4" spans="1:8" ht="12.75">
      <c r="A4" s="6" t="s">
        <v>9</v>
      </c>
      <c r="B4" s="6" t="s">
        <v>4</v>
      </c>
      <c r="C4" s="7">
        <v>0</v>
      </c>
      <c r="D4" s="14">
        <v>0</v>
      </c>
      <c r="E4" s="12">
        <v>0</v>
      </c>
      <c r="F4" s="12">
        <v>0</v>
      </c>
      <c r="G4" s="8">
        <v>295</v>
      </c>
      <c r="H4" s="6">
        <v>295</v>
      </c>
    </row>
    <row r="5" spans="1:8" ht="12.75">
      <c r="A5" s="6"/>
      <c r="B5" s="6"/>
      <c r="C5" s="7"/>
      <c r="D5" s="14"/>
      <c r="E5" s="12"/>
      <c r="F5" s="9">
        <v>1</v>
      </c>
      <c r="G5" s="10">
        <f>295+(490-295)/(3.1-0)*(0+F5)</f>
        <v>357.9032258064516</v>
      </c>
      <c r="H5" s="6"/>
    </row>
    <row r="6" spans="1:8" ht="12.75">
      <c r="A6" s="6"/>
      <c r="B6" s="6"/>
      <c r="C6" s="7"/>
      <c r="D6" s="14"/>
      <c r="E6" s="12"/>
      <c r="F6" s="9">
        <v>2</v>
      </c>
      <c r="G6" s="10">
        <f>295+(490-295)/(3.1-0)*(0+F6)</f>
        <v>420.80645161290323</v>
      </c>
      <c r="H6" s="6"/>
    </row>
    <row r="7" spans="1:8" ht="12.75">
      <c r="A7" s="6">
        <v>24</v>
      </c>
      <c r="B7" s="6"/>
      <c r="C7" s="7">
        <v>3.2</v>
      </c>
      <c r="D7" s="14">
        <f>D4+C7</f>
        <v>3.2</v>
      </c>
      <c r="E7" s="12">
        <v>3.2</v>
      </c>
      <c r="F7" s="12">
        <v>3.2</v>
      </c>
      <c r="G7" s="8">
        <v>490</v>
      </c>
      <c r="H7" s="6">
        <v>490</v>
      </c>
    </row>
    <row r="8" spans="1:8" ht="12.75">
      <c r="A8" s="6"/>
      <c r="B8" s="6"/>
      <c r="C8" s="7"/>
      <c r="D8" s="14"/>
      <c r="E8" s="12"/>
      <c r="F8" s="9">
        <v>4</v>
      </c>
      <c r="G8" s="10">
        <f>490+(900-490)/(19-3)*(F8-3)</f>
        <v>515.625</v>
      </c>
      <c r="H8" s="6"/>
    </row>
    <row r="9" spans="1:8" ht="12.75">
      <c r="A9" s="6"/>
      <c r="B9" s="6"/>
      <c r="C9" s="7"/>
      <c r="D9" s="14"/>
      <c r="E9" s="12">
        <v>5</v>
      </c>
      <c r="F9" s="9">
        <v>5</v>
      </c>
      <c r="G9" s="10">
        <f aca="true" t="shared" si="0" ref="G9:G22">490+(900-490)/(19-3)*(F9-3)</f>
        <v>541.25</v>
      </c>
      <c r="H9" s="6"/>
    </row>
    <row r="10" spans="1:8" ht="12.75">
      <c r="A10" s="6"/>
      <c r="B10" s="6"/>
      <c r="C10" s="7"/>
      <c r="D10" s="14"/>
      <c r="E10" s="12"/>
      <c r="F10" s="9">
        <v>6</v>
      </c>
      <c r="G10" s="10">
        <f t="shared" si="0"/>
        <v>566.875</v>
      </c>
      <c r="H10" s="6"/>
    </row>
    <row r="11" spans="1:8" ht="12.75">
      <c r="A11" s="6"/>
      <c r="B11" s="6"/>
      <c r="C11" s="7"/>
      <c r="D11" s="14"/>
      <c r="E11" s="12"/>
      <c r="F11" s="9">
        <v>7</v>
      </c>
      <c r="G11" s="10">
        <f t="shared" si="0"/>
        <v>592.5</v>
      </c>
      <c r="H11" s="6"/>
    </row>
    <row r="12" spans="1:8" ht="12.75">
      <c r="A12" s="6"/>
      <c r="B12" s="6"/>
      <c r="C12" s="7"/>
      <c r="D12" s="14"/>
      <c r="E12" s="12"/>
      <c r="F12" s="9">
        <v>8</v>
      </c>
      <c r="G12" s="10">
        <f t="shared" si="0"/>
        <v>618.125</v>
      </c>
      <c r="H12" s="6"/>
    </row>
    <row r="13" spans="1:8" ht="12.75">
      <c r="A13" s="6"/>
      <c r="B13" s="6"/>
      <c r="C13" s="7"/>
      <c r="D13" s="14"/>
      <c r="E13" s="12"/>
      <c r="F13" s="9">
        <v>9</v>
      </c>
      <c r="G13" s="10">
        <f t="shared" si="0"/>
        <v>643.75</v>
      </c>
      <c r="H13" s="6"/>
    </row>
    <row r="14" spans="1:8" ht="12.75">
      <c r="A14" s="6"/>
      <c r="B14" s="6"/>
      <c r="C14" s="7"/>
      <c r="D14" s="14"/>
      <c r="E14" s="12">
        <v>10</v>
      </c>
      <c r="F14" s="9">
        <v>10</v>
      </c>
      <c r="G14" s="10">
        <f t="shared" si="0"/>
        <v>669.375</v>
      </c>
      <c r="H14" s="6"/>
    </row>
    <row r="15" spans="1:8" ht="12.75">
      <c r="A15" s="6"/>
      <c r="B15" s="6"/>
      <c r="C15" s="7"/>
      <c r="D15" s="14"/>
      <c r="E15" s="12"/>
      <c r="F15" s="9">
        <v>11</v>
      </c>
      <c r="G15" s="10">
        <f t="shared" si="0"/>
        <v>695</v>
      </c>
      <c r="H15" s="6"/>
    </row>
    <row r="16" spans="1:8" ht="12.75">
      <c r="A16" s="6"/>
      <c r="B16" s="6"/>
      <c r="C16" s="7"/>
      <c r="D16" s="14"/>
      <c r="E16" s="12"/>
      <c r="F16" s="9">
        <v>12</v>
      </c>
      <c r="G16" s="10">
        <f t="shared" si="0"/>
        <v>720.625</v>
      </c>
      <c r="H16" s="6"/>
    </row>
    <row r="17" spans="1:8" ht="12.75">
      <c r="A17" s="6"/>
      <c r="B17" s="6"/>
      <c r="C17" s="7"/>
      <c r="D17" s="14"/>
      <c r="E17" s="12"/>
      <c r="F17" s="9">
        <v>13</v>
      </c>
      <c r="G17" s="10">
        <f t="shared" si="0"/>
        <v>746.25</v>
      </c>
      <c r="H17" s="6"/>
    </row>
    <row r="18" spans="1:8" ht="12.75">
      <c r="A18" s="6"/>
      <c r="B18" s="6"/>
      <c r="C18" s="7"/>
      <c r="D18" s="14"/>
      <c r="E18" s="12"/>
      <c r="F18" s="9">
        <v>14</v>
      </c>
      <c r="G18" s="10">
        <f t="shared" si="0"/>
        <v>771.875</v>
      </c>
      <c r="H18" s="6"/>
    </row>
    <row r="19" spans="1:8" ht="12.75">
      <c r="A19" s="6"/>
      <c r="B19" s="6"/>
      <c r="C19" s="7"/>
      <c r="D19" s="14"/>
      <c r="E19" s="12">
        <v>15</v>
      </c>
      <c r="F19" s="9">
        <v>15</v>
      </c>
      <c r="G19" s="10">
        <f t="shared" si="0"/>
        <v>797.5</v>
      </c>
      <c r="H19" s="6"/>
    </row>
    <row r="20" spans="1:8" ht="12.75">
      <c r="A20" s="6"/>
      <c r="B20" s="6"/>
      <c r="C20" s="7"/>
      <c r="D20" s="14"/>
      <c r="E20" s="12"/>
      <c r="F20" s="9">
        <v>16</v>
      </c>
      <c r="G20" s="10">
        <f t="shared" si="0"/>
        <v>823.125</v>
      </c>
      <c r="H20" s="6"/>
    </row>
    <row r="21" spans="1:8" ht="12.75">
      <c r="A21" s="6"/>
      <c r="B21" s="6"/>
      <c r="C21" s="7"/>
      <c r="D21" s="14"/>
      <c r="E21" s="12"/>
      <c r="F21" s="9">
        <v>17</v>
      </c>
      <c r="G21" s="10">
        <f t="shared" si="0"/>
        <v>848.75</v>
      </c>
      <c r="H21" s="6"/>
    </row>
    <row r="22" spans="1:8" ht="12.75">
      <c r="A22" s="6"/>
      <c r="B22" s="6"/>
      <c r="C22" s="7"/>
      <c r="D22" s="14"/>
      <c r="E22" s="12"/>
      <c r="F22" s="9">
        <v>18</v>
      </c>
      <c r="G22" s="10">
        <f t="shared" si="0"/>
        <v>874.375</v>
      </c>
      <c r="H22" s="6"/>
    </row>
    <row r="23" spans="1:8" ht="12.75">
      <c r="A23" s="6">
        <v>1</v>
      </c>
      <c r="B23" s="6" t="s">
        <v>33</v>
      </c>
      <c r="C23" s="7">
        <v>15.8</v>
      </c>
      <c r="D23" s="14">
        <f>D7+C23</f>
        <v>19</v>
      </c>
      <c r="E23" s="12">
        <v>19</v>
      </c>
      <c r="F23" s="12">
        <v>19</v>
      </c>
      <c r="G23" s="8">
        <v>900</v>
      </c>
      <c r="H23" s="6">
        <v>900</v>
      </c>
    </row>
    <row r="24" spans="1:8" ht="12.75">
      <c r="A24" s="6">
        <v>2</v>
      </c>
      <c r="B24" s="6"/>
      <c r="C24" s="7">
        <v>1.1</v>
      </c>
      <c r="D24" s="14">
        <f>D23+C24</f>
        <v>20.1</v>
      </c>
      <c r="E24" s="12"/>
      <c r="F24" s="12">
        <v>20.1</v>
      </c>
      <c r="G24" s="8">
        <v>843</v>
      </c>
      <c r="H24" s="6">
        <v>843</v>
      </c>
    </row>
    <row r="25" spans="1:8" ht="12.75">
      <c r="A25" s="6"/>
      <c r="B25" s="6"/>
      <c r="C25" s="7"/>
      <c r="D25" s="14"/>
      <c r="E25" s="12"/>
      <c r="F25" s="9">
        <v>21</v>
      </c>
      <c r="G25" s="10">
        <f>843+(700-843)/(22.8-20.1)*(F25-20.1)</f>
        <v>795.3333333333334</v>
      </c>
      <c r="H25" s="6"/>
    </row>
    <row r="26" spans="1:8" ht="12.75">
      <c r="A26" s="6"/>
      <c r="B26" s="6"/>
      <c r="C26" s="7"/>
      <c r="D26" s="14"/>
      <c r="E26" s="12"/>
      <c r="F26" s="9">
        <v>22</v>
      </c>
      <c r="G26" s="10">
        <f>843+(700-843)/(22.8-20.1)*(F26-20.1)</f>
        <v>742.3703703703704</v>
      </c>
      <c r="H26" s="6"/>
    </row>
    <row r="27" spans="1:8" ht="12.75">
      <c r="A27" s="6">
        <v>3</v>
      </c>
      <c r="B27" s="6"/>
      <c r="C27" s="7">
        <v>2.7</v>
      </c>
      <c r="D27" s="14">
        <f>D24+C27</f>
        <v>22.8</v>
      </c>
      <c r="E27" s="12">
        <v>22.8</v>
      </c>
      <c r="F27" s="12">
        <v>22.8</v>
      </c>
      <c r="G27" s="8">
        <v>700</v>
      </c>
      <c r="H27" s="6">
        <v>700</v>
      </c>
    </row>
    <row r="28" spans="1:8" ht="12.75">
      <c r="A28" s="6"/>
      <c r="B28" s="6"/>
      <c r="C28" s="7"/>
      <c r="D28" s="14"/>
      <c r="E28" s="12"/>
      <c r="F28" s="9">
        <v>24</v>
      </c>
      <c r="G28" s="10">
        <f aca="true" t="shared" si="1" ref="G28:G33">700+(552-700)/(30-23)*(F28-23)</f>
        <v>678.8571428571429</v>
      </c>
      <c r="H28" s="6"/>
    </row>
    <row r="29" spans="1:8" ht="12.75">
      <c r="A29" s="6"/>
      <c r="B29" s="6"/>
      <c r="C29" s="7"/>
      <c r="D29" s="14"/>
      <c r="E29" s="12"/>
      <c r="F29" s="9">
        <v>25</v>
      </c>
      <c r="G29" s="10">
        <f t="shared" si="1"/>
        <v>657.7142857142857</v>
      </c>
      <c r="H29" s="6"/>
    </row>
    <row r="30" spans="1:8" ht="12.75">
      <c r="A30" s="6"/>
      <c r="B30" s="6"/>
      <c r="C30" s="7"/>
      <c r="D30" s="14"/>
      <c r="E30" s="12"/>
      <c r="F30" s="9">
        <v>26</v>
      </c>
      <c r="G30" s="10">
        <f t="shared" si="1"/>
        <v>636.5714285714286</v>
      </c>
      <c r="H30" s="6"/>
    </row>
    <row r="31" spans="1:8" ht="12.75">
      <c r="A31" s="6"/>
      <c r="B31" s="6"/>
      <c r="C31" s="7"/>
      <c r="D31" s="14"/>
      <c r="E31" s="12"/>
      <c r="F31" s="9">
        <v>27</v>
      </c>
      <c r="G31" s="10">
        <f t="shared" si="1"/>
        <v>615.4285714285714</v>
      </c>
      <c r="H31" s="6"/>
    </row>
    <row r="32" spans="1:8" ht="12.75">
      <c r="A32" s="6"/>
      <c r="B32" s="6"/>
      <c r="C32" s="7"/>
      <c r="D32" s="14"/>
      <c r="E32" s="12"/>
      <c r="F32" s="9">
        <v>28</v>
      </c>
      <c r="G32" s="10">
        <f t="shared" si="1"/>
        <v>594.2857142857143</v>
      </c>
      <c r="H32" s="6"/>
    </row>
    <row r="33" spans="1:8" ht="12.75">
      <c r="A33" s="6"/>
      <c r="B33" s="6"/>
      <c r="C33" s="7"/>
      <c r="D33" s="14"/>
      <c r="E33" s="12"/>
      <c r="F33" s="9">
        <v>29</v>
      </c>
      <c r="G33" s="10">
        <f t="shared" si="1"/>
        <v>573.1428571428571</v>
      </c>
      <c r="H33" s="6"/>
    </row>
    <row r="34" spans="1:8" ht="12.75">
      <c r="A34" s="6">
        <v>4</v>
      </c>
      <c r="B34" s="6"/>
      <c r="C34" s="7">
        <v>7.2</v>
      </c>
      <c r="D34" s="14">
        <f>D27+C34</f>
        <v>30</v>
      </c>
      <c r="E34" s="12">
        <v>30</v>
      </c>
      <c r="F34" s="12">
        <v>30</v>
      </c>
      <c r="G34" s="8">
        <v>552</v>
      </c>
      <c r="H34" s="6">
        <v>552</v>
      </c>
    </row>
    <row r="35" spans="1:8" ht="12.75">
      <c r="A35" s="6"/>
      <c r="B35" s="6"/>
      <c r="C35" s="7"/>
      <c r="D35" s="14"/>
      <c r="E35" s="12"/>
      <c r="F35" s="9">
        <v>31</v>
      </c>
      <c r="G35" s="10">
        <f>552+(429-552)/(33-30)*(F35-30)</f>
        <v>511</v>
      </c>
      <c r="H35" s="6"/>
    </row>
    <row r="36" spans="1:8" ht="12.75">
      <c r="A36" s="6"/>
      <c r="B36" s="6"/>
      <c r="C36" s="7"/>
      <c r="D36" s="14"/>
      <c r="E36" s="12"/>
      <c r="F36" s="9">
        <v>32</v>
      </c>
      <c r="G36" s="10">
        <f>552+(429-552)/(33-30)*(F36-30)</f>
        <v>470</v>
      </c>
      <c r="H36" s="6"/>
    </row>
    <row r="37" spans="1:8" ht="12.75">
      <c r="A37" s="6">
        <v>5</v>
      </c>
      <c r="B37" s="6" t="s">
        <v>31</v>
      </c>
      <c r="C37" s="7">
        <v>3.2</v>
      </c>
      <c r="D37" s="14">
        <f>D34+C37</f>
        <v>33.2</v>
      </c>
      <c r="E37" s="12"/>
      <c r="F37" s="12">
        <v>33.2</v>
      </c>
      <c r="G37" s="8">
        <v>429</v>
      </c>
      <c r="H37" s="6">
        <v>429</v>
      </c>
    </row>
    <row r="38" spans="1:8" ht="12.75">
      <c r="A38" s="6">
        <v>6</v>
      </c>
      <c r="B38" s="6" t="s">
        <v>12</v>
      </c>
      <c r="C38" s="7">
        <v>1.7</v>
      </c>
      <c r="D38" s="14">
        <f>D37+C38</f>
        <v>34.900000000000006</v>
      </c>
      <c r="E38" s="12">
        <v>34.9</v>
      </c>
      <c r="F38" s="12">
        <v>34.9</v>
      </c>
      <c r="G38" s="8">
        <v>240</v>
      </c>
      <c r="H38" s="6">
        <v>240</v>
      </c>
    </row>
    <row r="39" spans="1:8" ht="12.75">
      <c r="A39" s="6"/>
      <c r="B39" s="6"/>
      <c r="C39" s="7"/>
      <c r="D39" s="14"/>
      <c r="E39" s="12"/>
      <c r="F39" s="9">
        <v>36</v>
      </c>
      <c r="G39" s="10">
        <f>240+(236-240)/(37-34.9)*(F39-34.9)</f>
        <v>237.9047619047619</v>
      </c>
      <c r="H39" s="6"/>
    </row>
    <row r="40" spans="1:8" ht="12.75">
      <c r="A40" s="6">
        <v>7</v>
      </c>
      <c r="B40" s="16" t="s">
        <v>28</v>
      </c>
      <c r="C40" s="7">
        <v>2.1</v>
      </c>
      <c r="D40" s="14">
        <f>D38+C40</f>
        <v>37.00000000000001</v>
      </c>
      <c r="E40" s="12">
        <v>37</v>
      </c>
      <c r="F40" s="12">
        <v>37</v>
      </c>
      <c r="G40" s="8">
        <v>236</v>
      </c>
      <c r="H40" s="6">
        <v>236</v>
      </c>
    </row>
    <row r="41" spans="1:8" ht="12.75">
      <c r="A41" s="6"/>
      <c r="B41" s="6"/>
      <c r="C41" s="7"/>
      <c r="D41" s="14"/>
      <c r="E41" s="12"/>
      <c r="F41" s="9">
        <v>38</v>
      </c>
      <c r="G41" s="10">
        <f>236+(315-236)/(39.7-37)*(F41-37)</f>
        <v>265.25925925925924</v>
      </c>
      <c r="H41" s="6"/>
    </row>
    <row r="42" spans="1:8" ht="12.75">
      <c r="A42" s="6"/>
      <c r="B42" s="6"/>
      <c r="C42" s="7"/>
      <c r="D42" s="14"/>
      <c r="E42" s="12"/>
      <c r="F42" s="9">
        <v>39</v>
      </c>
      <c r="G42" s="10">
        <f>236+(315-236)/(39.7-37)*(F42-37)</f>
        <v>294.5185185185185</v>
      </c>
      <c r="H42" s="6"/>
    </row>
    <row r="43" spans="1:8" ht="12.75">
      <c r="A43" s="6">
        <v>8</v>
      </c>
      <c r="B43" s="6"/>
      <c r="C43" s="7">
        <v>2.7</v>
      </c>
      <c r="D43" s="14">
        <f>D40+C43</f>
        <v>39.70000000000001</v>
      </c>
      <c r="E43" s="12">
        <v>39.7</v>
      </c>
      <c r="F43" s="12">
        <v>39.7</v>
      </c>
      <c r="G43" s="8">
        <v>315</v>
      </c>
      <c r="H43" s="6">
        <v>315</v>
      </c>
    </row>
    <row r="44" spans="1:8" ht="12.75">
      <c r="A44" s="6"/>
      <c r="B44" s="6"/>
      <c r="C44" s="7"/>
      <c r="D44" s="14"/>
      <c r="E44" s="12"/>
      <c r="F44" s="9">
        <v>41</v>
      </c>
      <c r="G44" s="10">
        <f>315+(425-315)/(42-40)*(F44-40)</f>
        <v>370</v>
      </c>
      <c r="H44" s="6"/>
    </row>
    <row r="45" spans="1:8" ht="12.75">
      <c r="A45" s="6">
        <v>9</v>
      </c>
      <c r="B45" s="6"/>
      <c r="C45" s="7">
        <v>2.7</v>
      </c>
      <c r="D45" s="14">
        <f>D43+C45</f>
        <v>42.40000000000001</v>
      </c>
      <c r="E45" s="12">
        <v>42.4</v>
      </c>
      <c r="F45" s="12">
        <v>42.4</v>
      </c>
      <c r="G45" s="8">
        <v>425</v>
      </c>
      <c r="H45" s="6">
        <v>425</v>
      </c>
    </row>
    <row r="46" spans="1:8" ht="12.75">
      <c r="A46" s="6"/>
      <c r="B46" s="6"/>
      <c r="C46" s="7"/>
      <c r="D46" s="14"/>
      <c r="E46" s="12"/>
      <c r="F46" s="9">
        <v>43</v>
      </c>
      <c r="G46" s="10">
        <f>425+(270-425)/(45-42)*(F46-42)</f>
        <v>373.3333333333333</v>
      </c>
      <c r="H46" s="6"/>
    </row>
    <row r="47" spans="1:8" ht="12.75">
      <c r="A47" s="6"/>
      <c r="B47" s="6"/>
      <c r="C47" s="7"/>
      <c r="D47" s="14"/>
      <c r="E47" s="12"/>
      <c r="F47" s="9">
        <v>44</v>
      </c>
      <c r="G47" s="10">
        <f>425+(270-425)/(45-42)*(F47-42)</f>
        <v>321.6666666666667</v>
      </c>
      <c r="H47" s="6"/>
    </row>
    <row r="48" spans="1:8" ht="12.75">
      <c r="A48" s="6">
        <v>10</v>
      </c>
      <c r="B48" s="6" t="s">
        <v>13</v>
      </c>
      <c r="C48" s="7">
        <v>2.9</v>
      </c>
      <c r="D48" s="14">
        <f>D45+C48</f>
        <v>45.30000000000001</v>
      </c>
      <c r="E48" s="12">
        <v>45.3</v>
      </c>
      <c r="F48" s="12">
        <v>45.3</v>
      </c>
      <c r="G48" s="8">
        <v>270</v>
      </c>
      <c r="H48" s="6">
        <v>270</v>
      </c>
    </row>
    <row r="49" spans="1:8" ht="12.75">
      <c r="A49" s="6"/>
      <c r="B49" s="6"/>
      <c r="C49" s="7"/>
      <c r="D49" s="14"/>
      <c r="E49" s="12"/>
      <c r="F49" s="9">
        <v>46</v>
      </c>
      <c r="G49" s="10">
        <f>270+(450-270)/(49-45)*(F49-45)</f>
        <v>315</v>
      </c>
      <c r="H49" s="6"/>
    </row>
    <row r="50" spans="1:8" ht="12.75">
      <c r="A50" s="6"/>
      <c r="B50" s="16" t="s">
        <v>30</v>
      </c>
      <c r="C50" s="7"/>
      <c r="D50" s="14"/>
      <c r="E50" s="12"/>
      <c r="F50" s="9">
        <v>47</v>
      </c>
      <c r="G50" s="10">
        <f>270+(450-270)/(49-45)*(F50-45)</f>
        <v>360</v>
      </c>
      <c r="H50" s="6"/>
    </row>
    <row r="51" spans="1:8" ht="12.75">
      <c r="A51" s="6">
        <v>11</v>
      </c>
      <c r="B51" s="6"/>
      <c r="C51" s="7">
        <v>3.2</v>
      </c>
      <c r="D51" s="14">
        <f>D48+C51</f>
        <v>48.500000000000014</v>
      </c>
      <c r="E51" s="12">
        <v>48.5</v>
      </c>
      <c r="F51" s="12">
        <v>48.5</v>
      </c>
      <c r="G51" s="8">
        <v>450</v>
      </c>
      <c r="H51" s="6">
        <v>450</v>
      </c>
    </row>
    <row r="52" spans="1:8" ht="12.75">
      <c r="A52" s="6">
        <v>12</v>
      </c>
      <c r="B52" s="6"/>
      <c r="C52" s="7">
        <v>1.2</v>
      </c>
      <c r="D52" s="14">
        <f>D51+C52</f>
        <v>49.70000000000002</v>
      </c>
      <c r="E52" s="12"/>
      <c r="F52" s="12">
        <v>49.7</v>
      </c>
      <c r="G52" s="8">
        <v>350</v>
      </c>
      <c r="H52" s="6">
        <v>350</v>
      </c>
    </row>
    <row r="53" spans="1:8" ht="12.75">
      <c r="A53" s="6">
        <v>13</v>
      </c>
      <c r="B53" s="6"/>
      <c r="C53" s="7">
        <v>0.9</v>
      </c>
      <c r="D53" s="14">
        <f>D52+C53</f>
        <v>50.600000000000016</v>
      </c>
      <c r="E53" s="12">
        <v>50.6</v>
      </c>
      <c r="F53" s="12">
        <v>50.6</v>
      </c>
      <c r="G53" s="8">
        <v>355</v>
      </c>
      <c r="H53" s="6">
        <v>355</v>
      </c>
    </row>
    <row r="54" spans="1:8" ht="12.75">
      <c r="A54" s="6">
        <v>14</v>
      </c>
      <c r="B54" s="6"/>
      <c r="C54" s="7">
        <v>1.7</v>
      </c>
      <c r="D54" s="14">
        <f>D53+C54</f>
        <v>52.30000000000002</v>
      </c>
      <c r="E54" s="12"/>
      <c r="F54" s="12">
        <v>52.3</v>
      </c>
      <c r="G54" s="8">
        <v>445</v>
      </c>
      <c r="H54" s="6">
        <v>445</v>
      </c>
    </row>
    <row r="55" spans="1:8" ht="12.75">
      <c r="A55" s="6"/>
      <c r="B55" s="6"/>
      <c r="C55" s="7"/>
      <c r="D55" s="14"/>
      <c r="E55" s="12"/>
      <c r="F55" s="9">
        <v>53</v>
      </c>
      <c r="G55" s="10">
        <f>445+(240-445)/(55-52)*(F55-52)</f>
        <v>376.6666666666667</v>
      </c>
      <c r="H55" s="6"/>
    </row>
    <row r="56" spans="1:8" ht="12.75">
      <c r="A56" s="6"/>
      <c r="B56" s="6"/>
      <c r="C56" s="7"/>
      <c r="D56" s="14"/>
      <c r="E56" s="12"/>
      <c r="F56" s="9">
        <v>54</v>
      </c>
      <c r="G56" s="10">
        <f>445+(240-445)/(55-52)*(F56-52)</f>
        <v>308.33333333333337</v>
      </c>
      <c r="H56" s="6"/>
    </row>
    <row r="57" spans="1:8" ht="12.75">
      <c r="A57" s="6">
        <v>15</v>
      </c>
      <c r="B57" s="6" t="s">
        <v>1</v>
      </c>
      <c r="C57" s="7">
        <v>3</v>
      </c>
      <c r="D57" s="14">
        <f>D54+C57</f>
        <v>55.30000000000002</v>
      </c>
      <c r="E57" s="12">
        <v>55.3</v>
      </c>
      <c r="F57" s="12">
        <v>55.3</v>
      </c>
      <c r="G57" s="8">
        <v>240</v>
      </c>
      <c r="H57" s="6">
        <v>240</v>
      </c>
    </row>
    <row r="58" spans="1:8" ht="12.75">
      <c r="A58" s="6">
        <v>16</v>
      </c>
      <c r="B58" s="6"/>
      <c r="C58" s="7">
        <v>1.6</v>
      </c>
      <c r="D58" s="14">
        <f>D57+C58</f>
        <v>56.90000000000002</v>
      </c>
      <c r="E58" s="12"/>
      <c r="F58" s="12">
        <v>56.9</v>
      </c>
      <c r="G58" s="8">
        <v>350</v>
      </c>
      <c r="H58" s="6">
        <v>350</v>
      </c>
    </row>
    <row r="59" spans="1:8" ht="12.75">
      <c r="A59" s="6">
        <v>17</v>
      </c>
      <c r="B59" s="6"/>
      <c r="C59" s="7">
        <v>1.25</v>
      </c>
      <c r="D59" s="14">
        <f>D58+C59</f>
        <v>58.15000000000002</v>
      </c>
      <c r="E59" s="12">
        <v>58.15</v>
      </c>
      <c r="F59" s="12">
        <v>58.15</v>
      </c>
      <c r="G59" s="8">
        <v>353</v>
      </c>
      <c r="H59" s="6">
        <v>353</v>
      </c>
    </row>
    <row r="60" spans="1:8" ht="12.75">
      <c r="A60" s="6"/>
      <c r="B60" s="6"/>
      <c r="C60" s="7"/>
      <c r="D60" s="14"/>
      <c r="E60" s="12"/>
      <c r="F60" s="9">
        <v>59</v>
      </c>
      <c r="G60" s="10">
        <f>353+(275-353)/2*1</f>
        <v>314</v>
      </c>
      <c r="H60" s="6"/>
    </row>
    <row r="61" spans="1:8" ht="12.75">
      <c r="A61" s="6">
        <v>18</v>
      </c>
      <c r="B61" s="16" t="s">
        <v>29</v>
      </c>
      <c r="C61" s="7">
        <v>2.4</v>
      </c>
      <c r="D61" s="14">
        <f>D59+C61</f>
        <v>60.55000000000002</v>
      </c>
      <c r="E61" s="12">
        <v>60.55</v>
      </c>
      <c r="F61" s="12">
        <v>60.55</v>
      </c>
      <c r="G61" s="8">
        <v>275</v>
      </c>
      <c r="H61" s="6">
        <v>275</v>
      </c>
    </row>
    <row r="62" spans="1:8" ht="12.75">
      <c r="A62" s="6"/>
      <c r="B62" s="16"/>
      <c r="C62" s="7"/>
      <c r="D62" s="14"/>
      <c r="E62" s="12"/>
      <c r="F62" s="9">
        <v>62</v>
      </c>
      <c r="G62" s="10">
        <f>275+(600-275)/8*1</f>
        <v>315.625</v>
      </c>
      <c r="H62" s="6"/>
    </row>
    <row r="63" spans="1:8" ht="12.75">
      <c r="A63" s="6"/>
      <c r="B63" s="16"/>
      <c r="C63" s="7"/>
      <c r="D63" s="14"/>
      <c r="E63" s="12"/>
      <c r="F63" s="9">
        <v>63</v>
      </c>
      <c r="G63" s="10">
        <f>275+(600-275)/8*2</f>
        <v>356.25</v>
      </c>
      <c r="H63" s="6"/>
    </row>
    <row r="64" spans="1:8" ht="12.75">
      <c r="A64" s="6"/>
      <c r="B64" s="16"/>
      <c r="C64" s="7"/>
      <c r="D64" s="14"/>
      <c r="E64" s="12"/>
      <c r="F64" s="9">
        <v>64</v>
      </c>
      <c r="G64" s="10">
        <f>275+(600-275)/8*3</f>
        <v>396.875</v>
      </c>
      <c r="H64" s="6"/>
    </row>
    <row r="65" spans="1:8" ht="12.75">
      <c r="A65" s="6"/>
      <c r="B65" s="16"/>
      <c r="C65" s="7"/>
      <c r="D65" s="14"/>
      <c r="E65" s="12">
        <v>65</v>
      </c>
      <c r="F65" s="9">
        <v>65</v>
      </c>
      <c r="G65" s="10">
        <f>275+(600-275)/8*4</f>
        <v>437.5</v>
      </c>
      <c r="H65" s="6"/>
    </row>
    <row r="66" spans="1:8" ht="12.75">
      <c r="A66" s="6"/>
      <c r="B66" s="16"/>
      <c r="C66" s="7"/>
      <c r="D66" s="14"/>
      <c r="E66" s="12"/>
      <c r="F66" s="9">
        <v>66</v>
      </c>
      <c r="G66" s="10">
        <f>275+(600-275)/8*5</f>
        <v>478.125</v>
      </c>
      <c r="H66" s="6"/>
    </row>
    <row r="67" spans="1:8" ht="12.75">
      <c r="A67" s="6"/>
      <c r="B67" s="16"/>
      <c r="C67" s="7"/>
      <c r="D67" s="14"/>
      <c r="E67" s="12"/>
      <c r="F67" s="9">
        <v>67</v>
      </c>
      <c r="G67" s="10">
        <f>275+(600-275)/8*6</f>
        <v>518.75</v>
      </c>
      <c r="H67" s="6"/>
    </row>
    <row r="68" spans="1:8" ht="12.75">
      <c r="A68" s="6"/>
      <c r="B68" s="16"/>
      <c r="C68" s="7"/>
      <c r="D68" s="14"/>
      <c r="E68" s="12"/>
      <c r="F68" s="9">
        <v>68</v>
      </c>
      <c r="G68" s="10">
        <f>275+(600-275)/8*7</f>
        <v>559.375</v>
      </c>
      <c r="H68" s="6"/>
    </row>
    <row r="69" spans="1:8" ht="12.75">
      <c r="A69" s="6">
        <v>19</v>
      </c>
      <c r="B69" s="6"/>
      <c r="C69" s="7">
        <v>8.65</v>
      </c>
      <c r="D69" s="14">
        <f>D61+C69</f>
        <v>69.20000000000002</v>
      </c>
      <c r="E69" s="12">
        <v>69.2</v>
      </c>
      <c r="F69" s="12">
        <v>69.2</v>
      </c>
      <c r="G69" s="8">
        <v>600</v>
      </c>
      <c r="H69" s="6">
        <v>600</v>
      </c>
    </row>
    <row r="70" spans="1:8" ht="12.75">
      <c r="A70" s="6"/>
      <c r="B70" s="6"/>
      <c r="C70" s="7"/>
      <c r="D70" s="14"/>
      <c r="E70" s="12"/>
      <c r="F70" s="9">
        <v>70</v>
      </c>
      <c r="G70" s="10">
        <f>600+(790-600)/3*1</f>
        <v>663.3333333333334</v>
      </c>
      <c r="H70" s="6"/>
    </row>
    <row r="71" spans="1:8" ht="12.75">
      <c r="A71" s="6"/>
      <c r="B71" s="6"/>
      <c r="C71" s="7"/>
      <c r="D71" s="14"/>
      <c r="E71" s="12"/>
      <c r="F71" s="9">
        <v>71</v>
      </c>
      <c r="G71" s="10">
        <f>600+(790-600)/3*2</f>
        <v>726.6666666666666</v>
      </c>
      <c r="H71" s="6"/>
    </row>
    <row r="72" spans="1:8" ht="12.75">
      <c r="A72" s="6">
        <v>20</v>
      </c>
      <c r="B72" s="6" t="s">
        <v>32</v>
      </c>
      <c r="C72" s="7">
        <v>2.6</v>
      </c>
      <c r="D72" s="14">
        <f>D69+C72</f>
        <v>71.80000000000001</v>
      </c>
      <c r="E72" s="12">
        <v>71.8</v>
      </c>
      <c r="F72" s="12">
        <v>71.8</v>
      </c>
      <c r="G72" s="8">
        <v>790</v>
      </c>
      <c r="H72" s="6">
        <v>790</v>
      </c>
    </row>
    <row r="73" spans="1:8" ht="12.75">
      <c r="A73" s="6">
        <v>27</v>
      </c>
      <c r="B73" s="6"/>
      <c r="C73" s="7">
        <v>0.8</v>
      </c>
      <c r="D73" s="14">
        <f>D72+C73</f>
        <v>72.60000000000001</v>
      </c>
      <c r="E73" s="12"/>
      <c r="F73" s="12">
        <v>72.6</v>
      </c>
      <c r="G73" s="8">
        <v>740</v>
      </c>
      <c r="H73" s="6">
        <v>740</v>
      </c>
    </row>
    <row r="74" spans="1:8" ht="12.75">
      <c r="A74" s="6"/>
      <c r="B74" s="6"/>
      <c r="C74" s="7"/>
      <c r="D74" s="14"/>
      <c r="E74" s="12"/>
      <c r="F74" s="9">
        <v>74</v>
      </c>
      <c r="G74" s="10">
        <f>740+(550-740)/(75-73)*(F74-73)</f>
        <v>645</v>
      </c>
      <c r="H74" s="6"/>
    </row>
    <row r="75" spans="1:8" ht="12.75">
      <c r="A75" s="6">
        <v>21</v>
      </c>
      <c r="B75" s="6"/>
      <c r="C75" s="7">
        <v>2</v>
      </c>
      <c r="D75" s="14">
        <f>D73+C75</f>
        <v>74.60000000000001</v>
      </c>
      <c r="E75" s="12">
        <v>74.6</v>
      </c>
      <c r="F75" s="12">
        <v>74.6</v>
      </c>
      <c r="G75" s="8">
        <v>550</v>
      </c>
      <c r="H75" s="6">
        <v>550</v>
      </c>
    </row>
    <row r="76" spans="1:8" ht="12.75">
      <c r="A76" s="6"/>
      <c r="B76" s="6"/>
      <c r="C76" s="7"/>
      <c r="D76" s="14"/>
      <c r="E76" s="12"/>
      <c r="F76" s="9">
        <v>76</v>
      </c>
      <c r="G76" s="10">
        <f>550+(349-550)/(80-75)*(F76-75)</f>
        <v>509.8</v>
      </c>
      <c r="H76" s="6"/>
    </row>
    <row r="77" spans="1:8" ht="12.75">
      <c r="A77" s="6"/>
      <c r="B77" s="6"/>
      <c r="C77" s="7"/>
      <c r="D77" s="14"/>
      <c r="E77" s="12"/>
      <c r="F77" s="9">
        <v>77</v>
      </c>
      <c r="G77" s="10">
        <f>550+(349-550)/(80-75)*(F77-75)</f>
        <v>469.6</v>
      </c>
      <c r="H77" s="6"/>
    </row>
    <row r="78" spans="1:8" ht="12.75">
      <c r="A78" s="6"/>
      <c r="B78" s="6"/>
      <c r="C78" s="7"/>
      <c r="D78" s="14"/>
      <c r="E78" s="12"/>
      <c r="F78" s="9">
        <v>78</v>
      </c>
      <c r="G78" s="10">
        <f>550+(349-550)/(80-75)*(F78-75)</f>
        <v>429.4</v>
      </c>
      <c r="H78" s="6"/>
    </row>
    <row r="79" spans="1:8" ht="12.75">
      <c r="A79" s="6"/>
      <c r="B79" s="6"/>
      <c r="C79" s="7"/>
      <c r="D79" s="14"/>
      <c r="E79" s="12"/>
      <c r="F79" s="9">
        <v>79</v>
      </c>
      <c r="G79" s="10">
        <f>550+(349-550)/(80-75)*(F79-75)</f>
        <v>389.2</v>
      </c>
      <c r="H79" s="6"/>
    </row>
    <row r="80" spans="1:8" ht="12.75">
      <c r="A80" s="6">
        <v>22</v>
      </c>
      <c r="B80" s="6" t="s">
        <v>2</v>
      </c>
      <c r="C80" s="7">
        <v>5.5</v>
      </c>
      <c r="D80" s="14">
        <f>D75+C80</f>
        <v>80.10000000000001</v>
      </c>
      <c r="E80" s="12">
        <v>80.1</v>
      </c>
      <c r="F80" s="12">
        <v>80.1</v>
      </c>
      <c r="G80" s="8">
        <v>349.3</v>
      </c>
      <c r="H80" s="6">
        <v>349.3</v>
      </c>
    </row>
    <row r="81" spans="1:8" ht="12.75">
      <c r="A81" s="6"/>
      <c r="B81" s="6"/>
      <c r="C81" s="7"/>
      <c r="D81" s="14"/>
      <c r="E81" s="12"/>
      <c r="F81" s="9">
        <v>81</v>
      </c>
      <c r="G81" s="10">
        <f>349+(295-349)/(84-80.1)*(F81-80.1)</f>
        <v>336.5384615384615</v>
      </c>
      <c r="H81" s="17"/>
    </row>
    <row r="82" spans="1:8" ht="12.75">
      <c r="A82" s="6"/>
      <c r="B82" s="6"/>
      <c r="C82" s="7"/>
      <c r="D82" s="14"/>
      <c r="E82" s="12"/>
      <c r="F82" s="9">
        <v>82</v>
      </c>
      <c r="G82" s="10">
        <f>349+(295-349)/(84-80.1)*(F82-80.1)</f>
        <v>322.6923076923077</v>
      </c>
      <c r="H82" s="6"/>
    </row>
    <row r="83" spans="1:8" ht="12.75">
      <c r="A83" s="6"/>
      <c r="B83" s="6"/>
      <c r="C83" s="7"/>
      <c r="D83" s="14"/>
      <c r="E83" s="12"/>
      <c r="F83" s="9">
        <v>83</v>
      </c>
      <c r="G83" s="10">
        <f>349+(295-349)/(84-80.1)*(F83-80.1)</f>
        <v>308.8461538461538</v>
      </c>
      <c r="H83" s="6"/>
    </row>
    <row r="84" spans="1:8" ht="12.75">
      <c r="A84" s="6">
        <v>23</v>
      </c>
      <c r="B84" s="6" t="s">
        <v>5</v>
      </c>
      <c r="C84" s="7">
        <v>3.9</v>
      </c>
      <c r="D84" s="14">
        <f>D80+C84</f>
        <v>84.00000000000001</v>
      </c>
      <c r="E84" s="12">
        <v>84</v>
      </c>
      <c r="F84" s="12">
        <v>84</v>
      </c>
      <c r="G84" s="8">
        <v>295</v>
      </c>
      <c r="H84" s="6">
        <v>295</v>
      </c>
    </row>
  </sheetData>
  <mergeCells count="1">
    <mergeCell ref="A1:G1"/>
  </mergeCells>
  <printOptions/>
  <pageMargins left="0.75" right="0.75" top="1" bottom="1" header="0.4921259845" footer="0.4921259845"/>
  <pageSetup horizontalDpi="300" verticalDpi="300" orientation="landscape" paperSize="9" scale="91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7">
      <selection activeCell="F35" sqref="F35"/>
    </sheetView>
  </sheetViews>
  <sheetFormatPr defaultColWidth="9.140625" defaultRowHeight="12.75"/>
  <cols>
    <col min="1" max="1" width="13.140625" style="0" customWidth="1"/>
    <col min="2" max="2" width="16.28125" style="0" customWidth="1"/>
    <col min="3" max="3" width="16.28125" style="0" bestFit="1" customWidth="1"/>
    <col min="4" max="4" width="19.7109375" style="0" customWidth="1"/>
    <col min="5" max="5" width="21.00390625" style="0" customWidth="1"/>
    <col min="6" max="6" width="15.57421875" style="0" customWidth="1"/>
    <col min="7" max="7" width="16.421875" style="0" customWidth="1"/>
  </cols>
  <sheetData>
    <row r="1" spans="1:8" ht="27" customHeight="1">
      <c r="A1" s="19" t="s">
        <v>22</v>
      </c>
      <c r="B1" s="19"/>
      <c r="C1" s="19"/>
      <c r="D1" s="19"/>
      <c r="E1" s="19"/>
      <c r="F1" s="19"/>
      <c r="G1" s="19"/>
      <c r="H1" s="1"/>
    </row>
    <row r="2" spans="1:7" ht="18" customHeight="1">
      <c r="A2" s="4" t="s">
        <v>0</v>
      </c>
      <c r="B2" s="4"/>
      <c r="C2" s="5" t="s">
        <v>23</v>
      </c>
      <c r="D2" s="4" t="s">
        <v>16</v>
      </c>
      <c r="E2" s="4" t="s">
        <v>16</v>
      </c>
      <c r="F2" s="4" t="s">
        <v>17</v>
      </c>
      <c r="G2" s="4" t="s">
        <v>17</v>
      </c>
    </row>
    <row r="3" spans="1:7" ht="12.75">
      <c r="A3" s="4"/>
      <c r="B3" s="4"/>
      <c r="C3" s="4" t="s">
        <v>6</v>
      </c>
      <c r="D3" s="4" t="s">
        <v>6</v>
      </c>
      <c r="E3" s="4" t="s">
        <v>6</v>
      </c>
      <c r="F3" s="4" t="s">
        <v>7</v>
      </c>
      <c r="G3" s="4" t="s">
        <v>7</v>
      </c>
    </row>
    <row r="4" spans="1:7" ht="12.75">
      <c r="A4" s="6" t="s">
        <v>9</v>
      </c>
      <c r="B4" s="6" t="s">
        <v>4</v>
      </c>
      <c r="C4" s="7">
        <v>0</v>
      </c>
      <c r="D4" s="7">
        <v>0</v>
      </c>
      <c r="E4" s="7">
        <v>0</v>
      </c>
      <c r="F4" s="8">
        <v>295</v>
      </c>
      <c r="G4" s="6">
        <v>295</v>
      </c>
    </row>
    <row r="5" spans="1:7" ht="12.75">
      <c r="A5" s="6"/>
      <c r="B5" s="6"/>
      <c r="C5" s="7"/>
      <c r="D5" s="7"/>
      <c r="E5" s="9">
        <v>1</v>
      </c>
      <c r="F5" s="10">
        <f>295+(490-295)/3.2*1</f>
        <v>355.9375</v>
      </c>
      <c r="G5" s="6"/>
    </row>
    <row r="6" spans="1:7" ht="12.75">
      <c r="A6" s="6"/>
      <c r="B6" s="6"/>
      <c r="C6" s="7"/>
      <c r="D6" s="7"/>
      <c r="E6" s="9">
        <v>2</v>
      </c>
      <c r="F6" s="10">
        <f>295+(490-295)/3.2*2</f>
        <v>416.875</v>
      </c>
      <c r="G6" s="6"/>
    </row>
    <row r="7" spans="1:7" ht="12.75">
      <c r="A7" s="6">
        <v>24</v>
      </c>
      <c r="B7" s="6"/>
      <c r="C7" s="7">
        <v>3.2</v>
      </c>
      <c r="D7" s="7">
        <f>D4+C7</f>
        <v>3.2</v>
      </c>
      <c r="E7" s="7">
        <f>E4+D7</f>
        <v>3.2</v>
      </c>
      <c r="F7" s="8">
        <v>490</v>
      </c>
      <c r="G7" s="6">
        <v>490</v>
      </c>
    </row>
    <row r="8" spans="1:7" ht="12.75">
      <c r="A8" s="6"/>
      <c r="B8" s="6"/>
      <c r="C8" s="7"/>
      <c r="D8" s="7"/>
      <c r="E8" s="9">
        <v>4</v>
      </c>
      <c r="F8" s="10">
        <f>490+(275-490)/(5-3)*1</f>
        <v>382.5</v>
      </c>
      <c r="G8" s="6"/>
    </row>
    <row r="9" spans="1:7" ht="12.75">
      <c r="A9" s="6">
        <v>30</v>
      </c>
      <c r="B9" s="6" t="s">
        <v>11</v>
      </c>
      <c r="C9" s="7">
        <v>1.5</v>
      </c>
      <c r="D9" s="7">
        <f>D7+C9</f>
        <v>4.7</v>
      </c>
      <c r="E9" s="7">
        <v>4.7</v>
      </c>
      <c r="F9" s="8">
        <v>275</v>
      </c>
      <c r="G9" s="6">
        <v>275</v>
      </c>
    </row>
    <row r="10" spans="1:7" ht="12.75">
      <c r="A10" s="6"/>
      <c r="B10" s="6"/>
      <c r="C10" s="7"/>
      <c r="D10" s="7"/>
      <c r="E10" s="9">
        <v>6</v>
      </c>
      <c r="F10" s="10">
        <f>275+(371-275)/(7-5)*1</f>
        <v>323</v>
      </c>
      <c r="G10" s="6"/>
    </row>
    <row r="11" spans="1:7" ht="12.75">
      <c r="A11" s="6">
        <v>31</v>
      </c>
      <c r="B11" s="6"/>
      <c r="C11" s="7">
        <v>2.6</v>
      </c>
      <c r="D11" s="7">
        <f>D9+C11</f>
        <v>7.300000000000001</v>
      </c>
      <c r="E11" s="7">
        <v>7.3</v>
      </c>
      <c r="F11" s="8">
        <v>371</v>
      </c>
      <c r="G11" s="6">
        <v>371</v>
      </c>
    </row>
    <row r="12" spans="1:7" ht="12.75">
      <c r="A12" s="6"/>
      <c r="B12" s="6"/>
      <c r="C12" s="7"/>
      <c r="D12" s="7"/>
      <c r="E12" s="9">
        <v>8</v>
      </c>
      <c r="F12" s="10">
        <f>371+(260-371)/(10-7)*1</f>
        <v>334</v>
      </c>
      <c r="G12" s="6"/>
    </row>
    <row r="13" spans="1:7" ht="12.75">
      <c r="A13" s="6"/>
      <c r="B13" s="6"/>
      <c r="C13" s="7"/>
      <c r="D13" s="7"/>
      <c r="E13" s="9">
        <v>9</v>
      </c>
      <c r="F13" s="10">
        <f>371+(260-371)/(10-7)*2</f>
        <v>297</v>
      </c>
      <c r="G13" s="6"/>
    </row>
    <row r="14" spans="1:7" ht="12.75">
      <c r="A14" s="6">
        <v>32</v>
      </c>
      <c r="B14" s="6"/>
      <c r="C14" s="7">
        <v>2.6</v>
      </c>
      <c r="D14" s="7">
        <f>D11+C14</f>
        <v>9.9</v>
      </c>
      <c r="E14" s="7">
        <v>9.9</v>
      </c>
      <c r="F14" s="8">
        <v>260</v>
      </c>
      <c r="G14" s="6">
        <v>260</v>
      </c>
    </row>
    <row r="15" spans="1:7" ht="12.75">
      <c r="A15" s="6">
        <v>7</v>
      </c>
      <c r="B15" s="6" t="s">
        <v>24</v>
      </c>
      <c r="C15" s="7">
        <v>0.95</v>
      </c>
      <c r="D15" s="7">
        <f>D14+C15</f>
        <v>10.85</v>
      </c>
      <c r="E15" s="7">
        <v>10.85</v>
      </c>
      <c r="F15" s="8">
        <v>236</v>
      </c>
      <c r="G15" s="6">
        <v>236</v>
      </c>
    </row>
    <row r="16" spans="1:7" ht="12.75">
      <c r="A16" s="6"/>
      <c r="B16" s="6"/>
      <c r="C16" s="7"/>
      <c r="D16" s="7"/>
      <c r="E16" s="9">
        <v>12</v>
      </c>
      <c r="F16" s="10">
        <f>236+(315-236)/3*1</f>
        <v>262.3333333333333</v>
      </c>
      <c r="G16" s="6"/>
    </row>
    <row r="17" spans="1:7" ht="12.75">
      <c r="A17" s="6"/>
      <c r="B17" s="6"/>
      <c r="C17" s="7"/>
      <c r="D17" s="7"/>
      <c r="E17" s="9">
        <v>13</v>
      </c>
      <c r="F17" s="10">
        <f>236+(315-236)/3*2</f>
        <v>288.6666666666667</v>
      </c>
      <c r="G17" s="6"/>
    </row>
    <row r="18" spans="1:7" ht="12.75">
      <c r="A18" s="6">
        <v>8</v>
      </c>
      <c r="B18" s="6"/>
      <c r="C18" s="7">
        <v>2.7</v>
      </c>
      <c r="D18" s="7">
        <f>D15+C18</f>
        <v>13.55</v>
      </c>
      <c r="E18" s="7">
        <v>13.55</v>
      </c>
      <c r="F18" s="8">
        <v>315</v>
      </c>
      <c r="G18" s="6">
        <v>315</v>
      </c>
    </row>
    <row r="19" spans="1:7" ht="12.75">
      <c r="A19" s="6"/>
      <c r="B19" s="6"/>
      <c r="C19" s="7"/>
      <c r="D19" s="7"/>
      <c r="E19" s="9">
        <v>15</v>
      </c>
      <c r="F19" s="10">
        <f>315+(425-315)/2*1</f>
        <v>370</v>
      </c>
      <c r="G19" s="6"/>
    </row>
    <row r="20" spans="1:7" ht="12.75">
      <c r="A20" s="6">
        <v>9</v>
      </c>
      <c r="B20" s="6"/>
      <c r="C20" s="7">
        <v>2.7</v>
      </c>
      <c r="D20" s="7">
        <f>D18+C20</f>
        <v>16.25</v>
      </c>
      <c r="E20" s="7">
        <v>16.25</v>
      </c>
      <c r="F20" s="8">
        <v>425</v>
      </c>
      <c r="G20" s="6">
        <v>425</v>
      </c>
    </row>
    <row r="21" spans="1:7" ht="12.75">
      <c r="A21" s="6"/>
      <c r="B21" s="6"/>
      <c r="C21" s="7"/>
      <c r="D21" s="7"/>
      <c r="E21" s="9">
        <v>17</v>
      </c>
      <c r="F21" s="10">
        <f>425+(270-425)/3*1</f>
        <v>373.3333333333333</v>
      </c>
      <c r="G21" s="6"/>
    </row>
    <row r="22" spans="1:7" ht="12.75">
      <c r="A22" s="6"/>
      <c r="B22" s="6"/>
      <c r="C22" s="7"/>
      <c r="D22" s="7"/>
      <c r="E22" s="9">
        <v>18</v>
      </c>
      <c r="F22" s="10">
        <f>425+(270-425)/3*2</f>
        <v>321.6666666666667</v>
      </c>
      <c r="G22" s="6"/>
    </row>
    <row r="23" spans="1:7" ht="12.75">
      <c r="A23" s="6">
        <v>10</v>
      </c>
      <c r="B23" s="6" t="s">
        <v>13</v>
      </c>
      <c r="C23" s="7">
        <v>2.9</v>
      </c>
      <c r="D23" s="7">
        <f>D20+C23</f>
        <v>19.15</v>
      </c>
      <c r="E23" s="7">
        <v>19.15</v>
      </c>
      <c r="F23" s="8">
        <v>270</v>
      </c>
      <c r="G23" s="6">
        <v>270</v>
      </c>
    </row>
    <row r="24" spans="1:7" ht="12.75">
      <c r="A24" s="6"/>
      <c r="B24" s="6"/>
      <c r="C24" s="7"/>
      <c r="D24" s="7"/>
      <c r="E24" s="9">
        <v>20</v>
      </c>
      <c r="F24" s="10">
        <f>270+(450-270)/3*1</f>
        <v>330</v>
      </c>
      <c r="G24" s="6"/>
    </row>
    <row r="25" spans="1:7" ht="12.75">
      <c r="A25" s="6"/>
      <c r="B25" s="6"/>
      <c r="C25" s="7"/>
      <c r="D25" s="7"/>
      <c r="E25" s="9">
        <v>21</v>
      </c>
      <c r="F25" s="10">
        <f>270+(450-270)/3*2</f>
        <v>390</v>
      </c>
      <c r="G25" s="6"/>
    </row>
    <row r="26" spans="1:7" ht="12.75">
      <c r="A26" s="6">
        <v>11</v>
      </c>
      <c r="B26" s="6"/>
      <c r="C26" s="7">
        <v>3.2</v>
      </c>
      <c r="D26" s="7">
        <f>D23+C26</f>
        <v>22.349999999999998</v>
      </c>
      <c r="E26" s="7">
        <v>22.35</v>
      </c>
      <c r="F26" s="8">
        <v>450</v>
      </c>
      <c r="G26" s="6">
        <v>450</v>
      </c>
    </row>
    <row r="27" spans="1:7" ht="12.75">
      <c r="A27" s="6"/>
      <c r="B27" s="6"/>
      <c r="C27" s="7"/>
      <c r="D27" s="7"/>
      <c r="E27" s="9">
        <v>23</v>
      </c>
      <c r="F27" s="10">
        <f>450+(720-450)/4*1</f>
        <v>517.5</v>
      </c>
      <c r="G27" s="6"/>
    </row>
    <row r="28" spans="1:7" ht="12.75">
      <c r="A28" s="6"/>
      <c r="B28" s="6"/>
      <c r="C28" s="7"/>
      <c r="D28" s="7"/>
      <c r="E28" s="9">
        <v>24</v>
      </c>
      <c r="F28" s="10">
        <f>450+(720-450)/4*2</f>
        <v>585</v>
      </c>
      <c r="G28" s="6"/>
    </row>
    <row r="29" spans="1:7" ht="12.75">
      <c r="A29" s="6"/>
      <c r="B29" s="6"/>
      <c r="C29" s="7"/>
      <c r="D29" s="7"/>
      <c r="E29" s="9">
        <v>25</v>
      </c>
      <c r="F29" s="10">
        <f>450+(720-450)/4*3</f>
        <v>652.5</v>
      </c>
      <c r="G29" s="6"/>
    </row>
    <row r="30" spans="1:7" ht="12.75">
      <c r="A30" s="6">
        <v>25</v>
      </c>
      <c r="B30" s="6"/>
      <c r="C30" s="7">
        <v>3.5</v>
      </c>
      <c r="D30" s="7">
        <f>D26+C30</f>
        <v>25.849999999999998</v>
      </c>
      <c r="E30" s="7">
        <v>25.85</v>
      </c>
      <c r="F30" s="8">
        <v>720</v>
      </c>
      <c r="G30" s="6">
        <v>720</v>
      </c>
    </row>
    <row r="31" spans="1:7" ht="12.75">
      <c r="A31" s="6"/>
      <c r="B31" s="6"/>
      <c r="C31" s="7"/>
      <c r="D31" s="7"/>
      <c r="E31" s="9">
        <v>27</v>
      </c>
      <c r="F31" s="10">
        <f>720+(755-720)/2</f>
        <v>737.5</v>
      </c>
      <c r="G31" s="6"/>
    </row>
    <row r="32" spans="1:7" ht="12.75">
      <c r="A32" s="6">
        <v>26</v>
      </c>
      <c r="B32" s="6"/>
      <c r="C32" s="7">
        <v>1.95</v>
      </c>
      <c r="D32" s="7">
        <f>D30+C32</f>
        <v>27.799999999999997</v>
      </c>
      <c r="E32" s="7">
        <v>27.8</v>
      </c>
      <c r="F32" s="8">
        <v>755</v>
      </c>
      <c r="G32" s="6">
        <v>755</v>
      </c>
    </row>
    <row r="33" spans="1:7" ht="12.75">
      <c r="A33" s="6">
        <v>27</v>
      </c>
      <c r="B33" s="6"/>
      <c r="C33" s="7">
        <v>0.8</v>
      </c>
      <c r="D33" s="7">
        <f>D32+C33</f>
        <v>28.599999999999998</v>
      </c>
      <c r="E33" s="7">
        <v>28.6</v>
      </c>
      <c r="F33" s="8">
        <v>740</v>
      </c>
      <c r="G33" s="6">
        <v>770</v>
      </c>
    </row>
    <row r="34" spans="1:7" ht="12.75">
      <c r="A34" s="6"/>
      <c r="B34" s="6"/>
      <c r="C34" s="7"/>
      <c r="D34" s="7"/>
      <c r="E34" s="9">
        <v>30</v>
      </c>
      <c r="F34" s="10">
        <f>740+(550-740)/2*1</f>
        <v>645</v>
      </c>
      <c r="G34" s="6"/>
    </row>
    <row r="35" spans="1:7" ht="12.75">
      <c r="A35" s="6">
        <v>21</v>
      </c>
      <c r="B35" s="6"/>
      <c r="C35" s="7">
        <v>2</v>
      </c>
      <c r="D35" s="7">
        <f>D33+C35</f>
        <v>30.599999999999998</v>
      </c>
      <c r="E35" s="7">
        <v>30.6</v>
      </c>
      <c r="F35" s="8">
        <v>550</v>
      </c>
      <c r="G35" s="6">
        <v>550</v>
      </c>
    </row>
    <row r="36" spans="1:7" ht="12.75">
      <c r="A36" s="6"/>
      <c r="B36" s="6"/>
      <c r="C36" s="7"/>
      <c r="D36" s="7"/>
      <c r="E36" s="9">
        <v>32</v>
      </c>
      <c r="F36" s="10">
        <f>550+(349-550)/5*1</f>
        <v>509.8</v>
      </c>
      <c r="G36" s="6"/>
    </row>
    <row r="37" spans="1:7" ht="12.75">
      <c r="A37" s="6"/>
      <c r="B37" s="6"/>
      <c r="C37" s="7"/>
      <c r="D37" s="7"/>
      <c r="E37" s="9">
        <v>33</v>
      </c>
      <c r="F37" s="10">
        <f>550+(349-550)/5*2</f>
        <v>469.6</v>
      </c>
      <c r="G37" s="6"/>
    </row>
    <row r="38" spans="1:7" ht="12.75">
      <c r="A38" s="6"/>
      <c r="B38" s="6"/>
      <c r="C38" s="7"/>
      <c r="D38" s="7"/>
      <c r="E38" s="9">
        <v>34</v>
      </c>
      <c r="F38" s="10">
        <f>550+(349-550)/5*3</f>
        <v>429.4</v>
      </c>
      <c r="G38" s="6"/>
    </row>
    <row r="39" spans="1:7" ht="12.75">
      <c r="A39" s="6"/>
      <c r="B39" s="6"/>
      <c r="C39" s="7"/>
      <c r="D39" s="7"/>
      <c r="E39" s="9">
        <v>35</v>
      </c>
      <c r="F39" s="10">
        <f>550+(349-550)/5*4</f>
        <v>389.2</v>
      </c>
      <c r="G39" s="6"/>
    </row>
    <row r="40" spans="1:7" ht="12.75">
      <c r="A40" s="6">
        <v>22</v>
      </c>
      <c r="B40" s="6" t="s">
        <v>25</v>
      </c>
      <c r="C40" s="7">
        <v>5.5</v>
      </c>
      <c r="D40" s="7">
        <f>D35+C40</f>
        <v>36.099999999999994</v>
      </c>
      <c r="E40" s="7">
        <v>36.1</v>
      </c>
      <c r="F40" s="8">
        <v>349.3</v>
      </c>
      <c r="G40" s="6">
        <v>349.3</v>
      </c>
    </row>
    <row r="41" spans="1:7" ht="12.75">
      <c r="A41" s="6"/>
      <c r="B41" s="6"/>
      <c r="C41" s="7"/>
      <c r="D41" s="7"/>
      <c r="E41" s="9">
        <v>37</v>
      </c>
      <c r="F41" s="10">
        <f>349+(295-349)/4*1</f>
        <v>335.5</v>
      </c>
      <c r="G41" s="6"/>
    </row>
    <row r="42" spans="1:7" ht="12.75">
      <c r="A42" s="6"/>
      <c r="B42" s="6"/>
      <c r="C42" s="7"/>
      <c r="D42" s="7"/>
      <c r="E42" s="9">
        <v>38</v>
      </c>
      <c r="F42" s="10">
        <f>349+(295-349)/4*2</f>
        <v>322</v>
      </c>
      <c r="G42" s="6"/>
    </row>
    <row r="43" spans="1:7" ht="12.75">
      <c r="A43" s="6"/>
      <c r="B43" s="6"/>
      <c r="C43" s="7"/>
      <c r="D43" s="7"/>
      <c r="E43" s="9">
        <v>39</v>
      </c>
      <c r="F43" s="10">
        <f>349+(295-349)/4*3</f>
        <v>308.5</v>
      </c>
      <c r="G43" s="6"/>
    </row>
    <row r="44" spans="1:7" ht="12.75">
      <c r="A44" s="6" t="s">
        <v>10</v>
      </c>
      <c r="B44" s="6" t="s">
        <v>5</v>
      </c>
      <c r="C44" s="7">
        <v>3.9</v>
      </c>
      <c r="D44" s="7">
        <f>D40+C44</f>
        <v>39.99999999999999</v>
      </c>
      <c r="E44" s="7">
        <v>40</v>
      </c>
      <c r="F44" s="8">
        <v>295</v>
      </c>
      <c r="G44" s="6">
        <v>295</v>
      </c>
    </row>
    <row r="45" spans="1:7" ht="12.75">
      <c r="A45" s="1"/>
      <c r="B45" s="1"/>
      <c r="C45" s="2"/>
      <c r="D45" s="1"/>
      <c r="E45" s="1"/>
      <c r="F45" s="2"/>
      <c r="G45" s="1"/>
    </row>
    <row r="46" spans="1:7" ht="12.75">
      <c r="A46" s="1"/>
      <c r="B46" s="1"/>
      <c r="C46" s="2"/>
      <c r="D46" s="1"/>
      <c r="E46" s="1"/>
      <c r="F46" s="2"/>
      <c r="G46" s="1"/>
    </row>
    <row r="47" spans="1:7" ht="12.75">
      <c r="A47" s="1"/>
      <c r="B47" s="1"/>
      <c r="C47" s="2"/>
      <c r="D47" s="1"/>
      <c r="E47" s="1"/>
      <c r="F47" s="2"/>
      <c r="G47" s="1"/>
    </row>
    <row r="48" spans="1:7" ht="12.75">
      <c r="A48" s="1"/>
      <c r="B48" s="1"/>
      <c r="C48" s="2"/>
      <c r="D48" s="1"/>
      <c r="E48" s="1"/>
      <c r="F48" s="2"/>
      <c r="G48" s="1"/>
    </row>
    <row r="49" spans="1:7" ht="12.75">
      <c r="A49" s="1"/>
      <c r="B49" s="1"/>
      <c r="C49" s="2"/>
      <c r="D49" s="1"/>
      <c r="E49" s="1"/>
      <c r="F49" s="2"/>
      <c r="G49" s="1"/>
    </row>
    <row r="50" spans="1:7" ht="12.75">
      <c r="A50" s="1"/>
      <c r="B50" s="1"/>
      <c r="C50" s="2"/>
      <c r="D50" s="1"/>
      <c r="E50" s="1"/>
      <c r="F50" s="2"/>
      <c r="G50" s="1"/>
    </row>
    <row r="51" spans="1:7" ht="12.75">
      <c r="A51" s="1"/>
      <c r="B51" s="1"/>
      <c r="C51" s="2"/>
      <c r="D51" s="1"/>
      <c r="E51" s="1"/>
      <c r="F51" s="2"/>
      <c r="G51" s="1"/>
    </row>
  </sheetData>
  <mergeCells count="1">
    <mergeCell ref="A1:G1"/>
  </mergeCells>
  <printOptions/>
  <pageMargins left="0.75" right="0.75" top="1" bottom="1" header="0.4921259845" footer="0.492125984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="70" zoomScaleSheetLayoutView="70" workbookViewId="0" topLeftCell="A1">
      <selection activeCell="B17" sqref="B17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26.140625" style="0" customWidth="1"/>
    <col min="4" max="4" width="18.421875" style="0" customWidth="1"/>
    <col min="5" max="5" width="14.28125" style="0" customWidth="1"/>
    <col min="6" max="6" width="15.00390625" style="0" customWidth="1"/>
    <col min="7" max="7" width="16.421875" style="0" customWidth="1"/>
    <col min="8" max="8" width="18.57421875" style="1" customWidth="1"/>
  </cols>
  <sheetData>
    <row r="2" spans="1:7" ht="40.5" customHeight="1">
      <c r="A2" s="18" t="s">
        <v>20</v>
      </c>
      <c r="B2" s="18"/>
      <c r="C2" s="18"/>
      <c r="D2" s="18"/>
      <c r="E2" s="18"/>
      <c r="F2" s="18"/>
      <c r="G2" s="18"/>
    </row>
    <row r="3" spans="1:7" ht="27.75" customHeight="1">
      <c r="A3" s="4" t="s">
        <v>19</v>
      </c>
      <c r="B3" s="4" t="s">
        <v>18</v>
      </c>
      <c r="C3" s="5" t="s">
        <v>8</v>
      </c>
      <c r="D3" s="4" t="s">
        <v>16</v>
      </c>
      <c r="E3" s="4" t="s">
        <v>16</v>
      </c>
      <c r="F3" s="4" t="s">
        <v>17</v>
      </c>
      <c r="G3" s="4" t="s">
        <v>17</v>
      </c>
    </row>
    <row r="4" spans="1:7" ht="12.75">
      <c r="A4" s="4"/>
      <c r="B4" s="4"/>
      <c r="C4" s="4" t="s">
        <v>6</v>
      </c>
      <c r="D4" s="4" t="s">
        <v>6</v>
      </c>
      <c r="E4" s="4" t="s">
        <v>6</v>
      </c>
      <c r="F4" s="4" t="s">
        <v>7</v>
      </c>
      <c r="G4" s="4" t="s">
        <v>7</v>
      </c>
    </row>
    <row r="5" spans="1:7" ht="12.75">
      <c r="A5" s="11" t="s">
        <v>9</v>
      </c>
      <c r="B5" s="11" t="s">
        <v>4</v>
      </c>
      <c r="C5" s="7">
        <v>0</v>
      </c>
      <c r="D5" s="7">
        <v>0</v>
      </c>
      <c r="E5" s="12">
        <v>0</v>
      </c>
      <c r="F5" s="13">
        <v>295</v>
      </c>
      <c r="G5" s="13">
        <v>295</v>
      </c>
    </row>
    <row r="6" spans="1:7" ht="12.75">
      <c r="A6" s="11"/>
      <c r="B6" s="11"/>
      <c r="C6" s="7"/>
      <c r="D6" s="7"/>
      <c r="E6" s="9">
        <v>1</v>
      </c>
      <c r="F6" s="10"/>
      <c r="G6" s="10">
        <f>295+(490-295)/3.05*E6</f>
        <v>358.9344262295082</v>
      </c>
    </row>
    <row r="7" spans="1:7" ht="12.75">
      <c r="A7" s="11"/>
      <c r="B7" s="11"/>
      <c r="C7" s="7"/>
      <c r="D7" s="7"/>
      <c r="E7" s="9">
        <v>2</v>
      </c>
      <c r="F7" s="10"/>
      <c r="G7" s="10">
        <f>295+(490-295)/3.05*E7</f>
        <v>422.8688524590164</v>
      </c>
    </row>
    <row r="8" spans="1:8" ht="12.75">
      <c r="A8" s="11">
        <v>24</v>
      </c>
      <c r="B8" s="11"/>
      <c r="C8" s="7">
        <v>3.2</v>
      </c>
      <c r="D8" s="7">
        <f>D5+C8</f>
        <v>3.2</v>
      </c>
      <c r="E8" s="12">
        <v>3.2</v>
      </c>
      <c r="F8" s="13">
        <v>490</v>
      </c>
      <c r="G8" s="13">
        <v>490</v>
      </c>
      <c r="H8" s="3">
        <f>G8-G5</f>
        <v>195</v>
      </c>
    </row>
    <row r="9" spans="1:7" ht="12.75">
      <c r="A9" s="11"/>
      <c r="B9" s="11"/>
      <c r="C9" s="7"/>
      <c r="D9" s="7"/>
      <c r="E9" s="9">
        <v>4</v>
      </c>
      <c r="F9" s="10"/>
      <c r="G9" s="10">
        <f>490+(275-490)/(4.7-3.2)*0.8</f>
        <v>375.3333333333333</v>
      </c>
    </row>
    <row r="10" spans="1:8" ht="12.75">
      <c r="A10" s="11">
        <v>30</v>
      </c>
      <c r="B10" s="11" t="s">
        <v>11</v>
      </c>
      <c r="C10" s="7">
        <v>1.5</v>
      </c>
      <c r="D10" s="7">
        <f>D8+C10</f>
        <v>4.7</v>
      </c>
      <c r="E10" s="12">
        <v>4.7</v>
      </c>
      <c r="F10" s="8">
        <v>275</v>
      </c>
      <c r="G10" s="8">
        <v>275</v>
      </c>
      <c r="H10" s="3">
        <f>G10-G8</f>
        <v>-215</v>
      </c>
    </row>
    <row r="11" spans="1:7" ht="12.75">
      <c r="A11" s="11"/>
      <c r="B11" s="11"/>
      <c r="C11" s="7"/>
      <c r="D11" s="7"/>
      <c r="E11" s="9">
        <v>6</v>
      </c>
      <c r="F11" s="10"/>
      <c r="G11" s="10">
        <f>275+(371-275)/(7.3-4.7)*1.3</f>
        <v>323</v>
      </c>
    </row>
    <row r="12" spans="1:7" ht="12.75">
      <c r="A12" s="11">
        <v>31</v>
      </c>
      <c r="B12" s="11"/>
      <c r="C12" s="7">
        <v>2.6</v>
      </c>
      <c r="D12" s="7">
        <f>D10+C12</f>
        <v>7.300000000000001</v>
      </c>
      <c r="E12" s="12">
        <v>7.3</v>
      </c>
      <c r="F12" s="8">
        <v>371</v>
      </c>
      <c r="G12" s="8">
        <v>371</v>
      </c>
    </row>
    <row r="13" spans="1:7" ht="12.75">
      <c r="A13" s="11"/>
      <c r="B13" s="11"/>
      <c r="C13" s="7"/>
      <c r="D13" s="7"/>
      <c r="E13" s="9">
        <v>8</v>
      </c>
      <c r="F13" s="10"/>
      <c r="G13" s="10">
        <f>371+(260-371)/(10-7)*1</f>
        <v>334</v>
      </c>
    </row>
    <row r="14" spans="1:7" ht="12.75">
      <c r="A14" s="11"/>
      <c r="B14" s="11"/>
      <c r="C14" s="7"/>
      <c r="D14" s="7"/>
      <c r="E14" s="9">
        <v>9</v>
      </c>
      <c r="F14" s="10"/>
      <c r="G14" s="10">
        <f>371+(260-371)/(10-7)*2</f>
        <v>297</v>
      </c>
    </row>
    <row r="15" spans="1:7" ht="12.75">
      <c r="A15" s="11">
        <v>32</v>
      </c>
      <c r="B15" s="11"/>
      <c r="C15" s="7">
        <v>2.6</v>
      </c>
      <c r="D15" s="7">
        <f>D12+C15</f>
        <v>9.9</v>
      </c>
      <c r="E15" s="12">
        <v>9.9</v>
      </c>
      <c r="F15" s="8">
        <v>260</v>
      </c>
      <c r="G15" s="8">
        <v>260</v>
      </c>
    </row>
    <row r="16" spans="1:7" ht="12.75">
      <c r="A16" s="11">
        <v>7</v>
      </c>
      <c r="B16" s="11" t="s">
        <v>27</v>
      </c>
      <c r="C16" s="7">
        <v>0.95</v>
      </c>
      <c r="D16" s="7">
        <f aca="true" t="shared" si="0" ref="D16:D23">D15+C16</f>
        <v>10.85</v>
      </c>
      <c r="E16" s="12">
        <v>10.85</v>
      </c>
      <c r="F16" s="8">
        <v>236</v>
      </c>
      <c r="G16" s="8">
        <v>236</v>
      </c>
    </row>
    <row r="17" spans="1:7" ht="12.75">
      <c r="A17" s="11"/>
      <c r="B17" s="11"/>
      <c r="C17" s="7"/>
      <c r="D17" s="7"/>
      <c r="E17" s="9">
        <v>12</v>
      </c>
      <c r="F17" s="10"/>
      <c r="G17" s="10">
        <f>236+(315-236)/(13.55-10.85)*1.15</f>
        <v>269.64814814814815</v>
      </c>
    </row>
    <row r="18" spans="1:7" ht="12.75">
      <c r="A18" s="11">
        <v>8</v>
      </c>
      <c r="B18" s="11"/>
      <c r="C18" s="7">
        <v>2.7</v>
      </c>
      <c r="D18" s="7">
        <f>D16+C18</f>
        <v>13.55</v>
      </c>
      <c r="E18" s="12">
        <v>13.55</v>
      </c>
      <c r="F18" s="8">
        <v>315</v>
      </c>
      <c r="G18" s="8">
        <v>315</v>
      </c>
    </row>
    <row r="19" spans="1:7" ht="12.75">
      <c r="A19" s="11">
        <v>9</v>
      </c>
      <c r="B19" s="11"/>
      <c r="C19" s="7">
        <v>2.7</v>
      </c>
      <c r="D19" s="7">
        <f t="shared" si="0"/>
        <v>16.25</v>
      </c>
      <c r="E19" s="12">
        <v>16.25</v>
      </c>
      <c r="F19" s="8">
        <v>425</v>
      </c>
      <c r="G19" s="8">
        <v>425</v>
      </c>
    </row>
    <row r="20" spans="1:7" ht="12.75">
      <c r="A20" s="11"/>
      <c r="B20" s="11"/>
      <c r="C20" s="7"/>
      <c r="D20" s="7"/>
      <c r="E20" s="9">
        <v>16</v>
      </c>
      <c r="F20" s="10"/>
      <c r="G20" s="10">
        <f>425+(270-425)/(17.4-14.7)*1.3</f>
        <v>350.3703703703703</v>
      </c>
    </row>
    <row r="21" spans="1:7" ht="12.75">
      <c r="A21" s="11">
        <v>10</v>
      </c>
      <c r="B21" s="11" t="s">
        <v>13</v>
      </c>
      <c r="C21" s="7">
        <v>2.9</v>
      </c>
      <c r="D21" s="7">
        <f>D19+C21</f>
        <v>19.15</v>
      </c>
      <c r="E21" s="12">
        <v>19.15</v>
      </c>
      <c r="F21" s="8">
        <v>270</v>
      </c>
      <c r="G21" s="8">
        <v>270</v>
      </c>
    </row>
    <row r="22" spans="1:7" ht="12.75">
      <c r="A22" s="11">
        <v>28</v>
      </c>
      <c r="B22" s="11" t="s">
        <v>14</v>
      </c>
      <c r="C22" s="7">
        <v>1.2</v>
      </c>
      <c r="D22" s="7">
        <f t="shared" si="0"/>
        <v>20.349999999999998</v>
      </c>
      <c r="E22" s="12">
        <v>20.35</v>
      </c>
      <c r="F22" s="8">
        <v>320</v>
      </c>
      <c r="G22" s="8">
        <v>320</v>
      </c>
    </row>
    <row r="23" spans="1:7" ht="12.75">
      <c r="A23" s="11">
        <v>29</v>
      </c>
      <c r="B23" s="11"/>
      <c r="C23" s="7">
        <v>1</v>
      </c>
      <c r="D23" s="7">
        <f t="shared" si="0"/>
        <v>21.349999999999998</v>
      </c>
      <c r="E23" s="12">
        <v>21.35</v>
      </c>
      <c r="F23" s="8">
        <v>265</v>
      </c>
      <c r="G23" s="8">
        <v>265</v>
      </c>
    </row>
    <row r="24" spans="1:7" ht="12.75">
      <c r="A24" s="11"/>
      <c r="B24" s="11"/>
      <c r="C24" s="7"/>
      <c r="D24" s="7"/>
      <c r="E24" s="9">
        <v>22</v>
      </c>
      <c r="F24" s="10"/>
      <c r="G24" s="10">
        <f>265+(295-265)/(25-21)*(E24-21)</f>
        <v>272.5</v>
      </c>
    </row>
    <row r="25" spans="1:7" ht="12.75">
      <c r="A25" s="11"/>
      <c r="B25" s="11"/>
      <c r="C25" s="7"/>
      <c r="D25" s="7"/>
      <c r="E25" s="9">
        <v>23</v>
      </c>
      <c r="F25" s="10"/>
      <c r="G25" s="10">
        <f>265+(295-265)/(25-21)*(E25-21)</f>
        <v>280</v>
      </c>
    </row>
    <row r="26" spans="1:7" ht="12.75">
      <c r="A26" s="11"/>
      <c r="B26" s="11"/>
      <c r="C26" s="7"/>
      <c r="D26" s="7"/>
      <c r="E26" s="9">
        <v>24</v>
      </c>
      <c r="F26" s="10"/>
      <c r="G26" s="10">
        <f>265+(295-265)/(25-21)*(E26-21)</f>
        <v>287.5</v>
      </c>
    </row>
    <row r="27" spans="1:7" ht="12.75">
      <c r="A27" s="11" t="s">
        <v>10</v>
      </c>
      <c r="B27" s="11" t="s">
        <v>5</v>
      </c>
      <c r="C27" s="7">
        <v>3.65</v>
      </c>
      <c r="D27" s="7">
        <f>D23+C27</f>
        <v>24.999999999999996</v>
      </c>
      <c r="E27" s="12">
        <v>25</v>
      </c>
      <c r="F27" s="8">
        <v>295</v>
      </c>
      <c r="G27" s="8">
        <v>295</v>
      </c>
    </row>
    <row r="28" spans="1:7" ht="12.75">
      <c r="A28" s="14"/>
      <c r="B28" s="14"/>
      <c r="C28" s="7"/>
      <c r="D28" s="14"/>
      <c r="E28" s="7"/>
      <c r="F28" s="15"/>
      <c r="G28" s="15"/>
    </row>
    <row r="29" spans="1:7" ht="12.75">
      <c r="A29" s="1"/>
      <c r="B29" s="1"/>
      <c r="C29" s="2"/>
      <c r="D29" s="1"/>
      <c r="E29" s="2"/>
      <c r="F29" s="1"/>
      <c r="G29" s="1"/>
    </row>
    <row r="30" spans="1:7" ht="12.75">
      <c r="A30" s="1"/>
      <c r="B30" s="1"/>
      <c r="C30" s="2"/>
      <c r="D30" s="1"/>
      <c r="E30" s="2"/>
      <c r="F30" s="1"/>
      <c r="G30" s="1"/>
    </row>
    <row r="31" spans="1:7" ht="12.75">
      <c r="A31" s="1"/>
      <c r="B31" s="1"/>
      <c r="C31" s="2"/>
      <c r="D31" s="1"/>
      <c r="E31" s="2"/>
      <c r="F31" s="1"/>
      <c r="G31" s="1"/>
    </row>
    <row r="32" spans="1:7" ht="12.75">
      <c r="A32" s="1"/>
      <c r="B32" s="1"/>
      <c r="C32" s="2"/>
      <c r="D32" s="1"/>
      <c r="E32" s="2"/>
      <c r="F32" s="1"/>
      <c r="G32" s="1"/>
    </row>
    <row r="33" spans="1:7" ht="12.75">
      <c r="A33" s="1"/>
      <c r="B33" s="1"/>
      <c r="C33" s="2"/>
      <c r="D33" s="1"/>
      <c r="E33" s="2"/>
      <c r="F33" s="1"/>
      <c r="G33" s="1"/>
    </row>
    <row r="34" spans="1:7" ht="12.75">
      <c r="A34" s="1"/>
      <c r="B34" s="1"/>
      <c r="C34" s="2"/>
      <c r="D34" s="1"/>
      <c r="E34" s="2"/>
      <c r="F34" s="1"/>
      <c r="G34" s="1"/>
    </row>
    <row r="35" spans="1:7" ht="12.75">
      <c r="A35" s="1"/>
      <c r="B35" s="1"/>
      <c r="C35" s="2"/>
      <c r="D35" s="1"/>
      <c r="E35" s="2"/>
      <c r="F35" s="1"/>
      <c r="G35" s="1"/>
    </row>
    <row r="36" spans="1:7" ht="12.75">
      <c r="A36" s="1"/>
      <c r="B36" s="1"/>
      <c r="C36" s="2"/>
      <c r="D36" s="1"/>
      <c r="E36" s="2"/>
      <c r="F36" s="1"/>
      <c r="G36" s="1"/>
    </row>
    <row r="37" spans="1:7" ht="12.75">
      <c r="A37" s="1"/>
      <c r="B37" s="1"/>
      <c r="C37" s="2"/>
      <c r="D37" s="1"/>
      <c r="E37" s="2"/>
      <c r="F37" s="1"/>
      <c r="G37" s="1"/>
    </row>
    <row r="38" spans="1:7" ht="12.75">
      <c r="A38" s="1"/>
      <c r="B38" s="1"/>
      <c r="C38" s="2"/>
      <c r="D38" s="1"/>
      <c r="E38" s="2"/>
      <c r="F38" s="1"/>
      <c r="G38" s="1"/>
    </row>
    <row r="39" spans="1:7" ht="12.75">
      <c r="A39" s="1"/>
      <c r="B39" s="1"/>
      <c r="C39" s="2"/>
      <c r="D39" s="1"/>
      <c r="E39" s="2"/>
      <c r="F39" s="1"/>
      <c r="G39" s="1"/>
    </row>
    <row r="40" spans="1:7" ht="12.75">
      <c r="A40" s="1"/>
      <c r="B40" s="1"/>
      <c r="C40" s="2"/>
      <c r="D40" s="1"/>
      <c r="E40" s="2"/>
      <c r="F40" s="1"/>
      <c r="G40" s="1"/>
    </row>
    <row r="41" spans="1:7" ht="12.75">
      <c r="A41" s="1" t="s">
        <v>10</v>
      </c>
      <c r="B41" s="1"/>
      <c r="C41" s="2"/>
      <c r="D41" s="1"/>
      <c r="E41" s="2"/>
      <c r="F41" s="1"/>
      <c r="G41" s="1"/>
    </row>
  </sheetData>
  <mergeCells count="1">
    <mergeCell ref="A2:G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Svorad_S, Lučenec</dc:creator>
  <cp:keywords/>
  <dc:description/>
  <cp:lastModifiedBy>Svorad_S</cp:lastModifiedBy>
  <cp:lastPrinted>2008-05-22T10:47:17Z</cp:lastPrinted>
  <dcterms:created xsi:type="dcterms:W3CDTF">2008-05-21T05:05:24Z</dcterms:created>
  <dcterms:modified xsi:type="dcterms:W3CDTF">2008-05-22T11:25:02Z</dcterms:modified>
  <cp:category/>
  <cp:version/>
  <cp:contentType/>
  <cp:contentStatus/>
</cp:coreProperties>
</file>